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3\SEE\061_64523062_Oprava silnoproudých zařízení v žst. Kolín – vypracování projektové dokumentace\Ke zveřejnění na E-ZAKu\"/>
    </mc:Choice>
  </mc:AlternateContent>
  <bookViews>
    <workbookView xWindow="0" yWindow="0" windowWidth="29010" windowHeight="12315"/>
  </bookViews>
  <sheets>
    <sheet name="Rekapitulace stavby" sheetId="1" r:id="rId1"/>
    <sheet name="1 - UOŽI" sheetId="2" r:id="rId2"/>
    <sheet name="2 - VRN" sheetId="3" r:id="rId3"/>
  </sheets>
  <definedNames>
    <definedName name="_xlnm._FilterDatabase" localSheetId="1" hidden="1">'1 - UOŽI'!$C$81:$L$96</definedName>
    <definedName name="_xlnm._FilterDatabase" localSheetId="2" hidden="1">'2 - VRN'!$C$82:$L$87</definedName>
    <definedName name="_xlnm.Print_Titles" localSheetId="1">'1 - UOŽI'!$81:$81</definedName>
    <definedName name="_xlnm.Print_Titles" localSheetId="2">'2 - VRN'!$82:$82</definedName>
    <definedName name="_xlnm.Print_Titles" localSheetId="0">'Rekapitulace stavby'!$52:$52</definedName>
    <definedName name="_xlnm.Print_Area" localSheetId="1">'1 - UOŽI'!$C$4:$K$41,'1 - UOŽI'!$C$69:$L$96</definedName>
    <definedName name="_xlnm.Print_Area" localSheetId="2">'2 - VRN'!$C$4:$K$41,'2 - VRN'!$C$70:$L$87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56" i="1"/>
  <c r="K37" i="3"/>
  <c r="AZ56" i="1"/>
  <c r="BI86" i="3"/>
  <c r="BH86" i="3"/>
  <c r="BG86" i="3"/>
  <c r="BF86" i="3"/>
  <c r="X86" i="3"/>
  <c r="X85" i="3" s="1"/>
  <c r="X84" i="3" s="1"/>
  <c r="X83" i="3" s="1"/>
  <c r="V86" i="3"/>
  <c r="V85" i="3"/>
  <c r="V84" i="3" s="1"/>
  <c r="V83" i="3" s="1"/>
  <c r="T86" i="3"/>
  <c r="T85" i="3" s="1"/>
  <c r="T84" i="3" s="1"/>
  <c r="T83" i="3" s="1"/>
  <c r="AW56" i="1" s="1"/>
  <c r="P86" i="3"/>
  <c r="J80" i="3"/>
  <c r="J79" i="3"/>
  <c r="F79" i="3"/>
  <c r="F77" i="3"/>
  <c r="E75" i="3"/>
  <c r="J57" i="3"/>
  <c r="J56" i="3"/>
  <c r="F56" i="3"/>
  <c r="F54" i="3"/>
  <c r="E52" i="3"/>
  <c r="J18" i="3"/>
  <c r="E18" i="3"/>
  <c r="F80" i="3"/>
  <c r="J17" i="3"/>
  <c r="J12" i="3"/>
  <c r="J54" i="3"/>
  <c r="E7" i="3"/>
  <c r="E73" i="3"/>
  <c r="K39" i="2"/>
  <c r="K38" i="2"/>
  <c r="BA55" i="1"/>
  <c r="K37" i="2"/>
  <c r="AZ55" i="1"/>
  <c r="BI95" i="2"/>
  <c r="BH95" i="2"/>
  <c r="BG95" i="2"/>
  <c r="BF95" i="2"/>
  <c r="X95" i="2"/>
  <c r="V95" i="2"/>
  <c r="T95" i="2"/>
  <c r="P95" i="2"/>
  <c r="BI93" i="2"/>
  <c r="BH93" i="2"/>
  <c r="BG93" i="2"/>
  <c r="BF93" i="2"/>
  <c r="X93" i="2"/>
  <c r="V93" i="2"/>
  <c r="T93" i="2"/>
  <c r="P93" i="2"/>
  <c r="BI91" i="2"/>
  <c r="BH91" i="2"/>
  <c r="BG91" i="2"/>
  <c r="BF91" i="2"/>
  <c r="X91" i="2"/>
  <c r="V91" i="2"/>
  <c r="T91" i="2"/>
  <c r="P91" i="2"/>
  <c r="BK91" i="2" s="1"/>
  <c r="BI89" i="2"/>
  <c r="BH89" i="2"/>
  <c r="BG89" i="2"/>
  <c r="BF89" i="2"/>
  <c r="X89" i="2"/>
  <c r="V89" i="2"/>
  <c r="T89" i="2"/>
  <c r="P89" i="2"/>
  <c r="BI87" i="2"/>
  <c r="BH87" i="2"/>
  <c r="BG87" i="2"/>
  <c r="BF87" i="2"/>
  <c r="F36" i="2" s="1"/>
  <c r="X87" i="2"/>
  <c r="V87" i="2"/>
  <c r="T87" i="2"/>
  <c r="P87" i="2"/>
  <c r="BI86" i="2"/>
  <c r="F39" i="2" s="1"/>
  <c r="BH86" i="2"/>
  <c r="BG86" i="2"/>
  <c r="F37" i="2" s="1"/>
  <c r="BF86" i="2"/>
  <c r="X86" i="2"/>
  <c r="V86" i="2"/>
  <c r="T86" i="2"/>
  <c r="P86" i="2"/>
  <c r="BI84" i="2"/>
  <c r="BH84" i="2"/>
  <c r="BG84" i="2"/>
  <c r="BF84" i="2"/>
  <c r="X84" i="2"/>
  <c r="V84" i="2"/>
  <c r="T84" i="2"/>
  <c r="P84" i="2"/>
  <c r="J79" i="2"/>
  <c r="J78" i="2"/>
  <c r="F78" i="2"/>
  <c r="F76" i="2"/>
  <c r="E74" i="2"/>
  <c r="J57" i="2"/>
  <c r="J56" i="2"/>
  <c r="F56" i="2"/>
  <c r="F54" i="2"/>
  <c r="E52" i="2"/>
  <c r="J18" i="2"/>
  <c r="E18" i="2"/>
  <c r="F57" i="2"/>
  <c r="J17" i="2"/>
  <c r="J12" i="2"/>
  <c r="J76" i="2"/>
  <c r="E7" i="2"/>
  <c r="E50" i="2"/>
  <c r="L50" i="1"/>
  <c r="AM50" i="1"/>
  <c r="AM49" i="1"/>
  <c r="L49" i="1"/>
  <c r="AM47" i="1"/>
  <c r="L47" i="1"/>
  <c r="L45" i="1"/>
  <c r="L44" i="1"/>
  <c r="R89" i="2"/>
  <c r="Q91" i="2"/>
  <c r="R87" i="2"/>
  <c r="F38" i="3"/>
  <c r="BE56" i="1"/>
  <c r="AU54" i="1"/>
  <c r="R84" i="2"/>
  <c r="Q86" i="2"/>
  <c r="BK95" i="2"/>
  <c r="BK84" i="2"/>
  <c r="BK86" i="3"/>
  <c r="K86" i="3"/>
  <c r="BE86" i="3"/>
  <c r="F35" i="3" s="1"/>
  <c r="BB56" i="1" s="1"/>
  <c r="K36" i="2"/>
  <c r="R95" i="2"/>
  <c r="F38" i="2"/>
  <c r="Q86" i="3"/>
  <c r="F37" i="3"/>
  <c r="BD56" i="1"/>
  <c r="Q93" i="2"/>
  <c r="Q95" i="2"/>
  <c r="F39" i="3"/>
  <c r="BF56" i="1"/>
  <c r="R86" i="2"/>
  <c r="BK93" i="2"/>
  <c r="K36" i="3"/>
  <c r="AY56" i="1" s="1"/>
  <c r="Q84" i="2"/>
  <c r="K89" i="2"/>
  <c r="BE89" i="2"/>
  <c r="R93" i="2"/>
  <c r="Q89" i="2"/>
  <c r="BK87" i="2"/>
  <c r="Q87" i="2"/>
  <c r="BK86" i="2"/>
  <c r="R91" i="2"/>
  <c r="R86" i="3"/>
  <c r="K91" i="2" l="1"/>
  <c r="BE91" i="2" s="1"/>
  <c r="Q83" i="2"/>
  <c r="I62" i="2" s="1"/>
  <c r="R83" i="2"/>
  <c r="R82" i="2"/>
  <c r="J61" i="2" s="1"/>
  <c r="K31" i="2" s="1"/>
  <c r="AT55" i="1" s="1"/>
  <c r="AT54" i="1" s="1"/>
  <c r="T83" i="2"/>
  <c r="T82" i="2"/>
  <c r="AW55" i="1"/>
  <c r="AW54" i="1" s="1"/>
  <c r="V83" i="2"/>
  <c r="V82" i="2" s="1"/>
  <c r="X83" i="2"/>
  <c r="X82" i="2" s="1"/>
  <c r="BK85" i="3"/>
  <c r="K85" i="3"/>
  <c r="K63" i="3"/>
  <c r="Q85" i="3"/>
  <c r="Q84" i="3"/>
  <c r="Q83" i="3" s="1"/>
  <c r="I61" i="3" s="1"/>
  <c r="K30" i="3" s="1"/>
  <c r="AS56" i="1" s="1"/>
  <c r="R85" i="3"/>
  <c r="R84" i="3" s="1"/>
  <c r="R83" i="3" s="1"/>
  <c r="J61" i="3" s="1"/>
  <c r="K31" i="3" s="1"/>
  <c r="AT56" i="1" s="1"/>
  <c r="E50" i="3"/>
  <c r="J77" i="3"/>
  <c r="F57" i="3"/>
  <c r="E72" i="2"/>
  <c r="F79" i="2"/>
  <c r="BC55" i="1"/>
  <c r="BC54" i="1" s="1"/>
  <c r="AY54" i="1" s="1"/>
  <c r="AK30" i="1" s="1"/>
  <c r="BD55" i="1"/>
  <c r="AY55" i="1"/>
  <c r="J54" i="2"/>
  <c r="BE55" i="1"/>
  <c r="BF55" i="1"/>
  <c r="K95" i="2"/>
  <c r="BE95" i="2"/>
  <c r="BE54" i="1"/>
  <c r="W32" i="1"/>
  <c r="K84" i="2"/>
  <c r="BE84" i="2"/>
  <c r="BD54" i="1"/>
  <c r="W31" i="1" s="1"/>
  <c r="K87" i="2"/>
  <c r="BE87" i="2"/>
  <c r="BF54" i="1"/>
  <c r="W33" i="1" s="1"/>
  <c r="K86" i="2"/>
  <c r="BE86" i="2"/>
  <c r="K35" i="3"/>
  <c r="AX56" i="1" s="1"/>
  <c r="AV56" i="1" s="1"/>
  <c r="K93" i="2"/>
  <c r="BE93" i="2"/>
  <c r="BK89" i="2"/>
  <c r="BK83" i="2" s="1"/>
  <c r="K83" i="2" s="1"/>
  <c r="K62" i="2" s="1"/>
  <c r="F36" i="3"/>
  <c r="BC56" i="1"/>
  <c r="Q82" i="2" l="1"/>
  <c r="I61" i="2"/>
  <c r="K30" i="2"/>
  <c r="AS55" i="1"/>
  <c r="BK82" i="2"/>
  <c r="K82" i="2"/>
  <c r="K61" i="2"/>
  <c r="I62" i="3"/>
  <c r="J62" i="3"/>
  <c r="I63" i="3"/>
  <c r="J63" i="3"/>
  <c r="BK84" i="3"/>
  <c r="BK83" i="3" s="1"/>
  <c r="K83" i="3" s="1"/>
  <c r="K61" i="3" s="1"/>
  <c r="J62" i="2"/>
  <c r="AS54" i="1"/>
  <c r="W30" i="1"/>
  <c r="K32" i="2"/>
  <c r="AG55" i="1" s="1"/>
  <c r="AZ54" i="1"/>
  <c r="K35" i="2"/>
  <c r="AX55" i="1" s="1"/>
  <c r="AV55" i="1" s="1"/>
  <c r="F35" i="2"/>
  <c r="BB55" i="1"/>
  <c r="BB54" i="1"/>
  <c r="AX54" i="1"/>
  <c r="AK29" i="1"/>
  <c r="BA54" i="1"/>
  <c r="K84" i="3" l="1"/>
  <c r="K62" i="3"/>
  <c r="AN55" i="1"/>
  <c r="K41" i="2"/>
  <c r="K32" i="3"/>
  <c r="AG56" i="1"/>
  <c r="AN56" i="1"/>
  <c r="W29" i="1"/>
  <c r="AV54" i="1"/>
  <c r="K41" i="3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<sst xmlns="http://schemas.openxmlformats.org/spreadsheetml/2006/main" count="515" uniqueCount="162">
  <si>
    <t>Export Komplet</t>
  </si>
  <si>
    <t>VZ</t>
  </si>
  <si>
    <t>2.0</t>
  </si>
  <si>
    <t>ZAMOK</t>
  </si>
  <si>
    <t>False</t>
  </si>
  <si>
    <t>True</t>
  </si>
  <si>
    <t>{50cff9aa-5519-4ed3-98de-059795b416fa}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</si>
  <si>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</si>
  <si>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</si>
  <si>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</si>
  <si>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</si>
  <si>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</si>
  <si>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</si>
  <si>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</si>
  <si>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</si>
  <si>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O41-1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</si>
  <si>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</si>
  <si>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</si>
  <si>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silnoproudých zařízení v žst. Kolín - vypracování projektové dokumentace</t>
  </si>
  <si>
    <t>KSO:</t>
  </si>
  <si>
    <t/>
  </si>
  <si>
    <t>CC-CZ:</t>
  </si>
  <si>
    <t>Místo:</t>
  </si>
  <si>
    <t xml:space="preserve"> </t>
  </si>
  <si>
    <t>Datum:</t>
  </si>
  <si>
    <t>28. 3. 2023</t>
  </si>
  <si>
    <t>Zadavatel:</t>
  </si>
  <si>
    <t>IČ:</t>
  </si>
  <si>
    <t>70994234</t>
  </si>
  <si>
    <t>SŽ, s.o. Přednosta SEE Praha</t>
  </si>
  <si>
    <t>DIČ:</t>
  </si>
  <si>
    <t>CZ 70994234</t>
  </si>
  <si>
    <t>Uchazeč:</t>
  </si>
  <si>
    <t>Vyplň údaj</t>
  </si>
  <si>
    <t>Projektant:</t>
  </si>
  <si>
    <t>SŽ, s.o. Zástupce přednosty SEE Praha</t>
  </si>
  <si>
    <t>Zpracovatel:</t>
  </si>
  <si>
    <t>Poznámka:</t>
  </si>
  <si>
    <t>Soupis prací je sestaven s využitím Cenové soustavy UOŽI.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</si>
  <si>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</si>
  <si>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</si>
  <si>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</si>
  <si>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</si>
  <si>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</si>
  <si>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</si>
  <si>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</si>
  <si>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</si>
  <si>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</si>
  <si>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</si>
  <si>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</si>
  <si>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</si>
  <si>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</si>
  <si>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</si>
  <si>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</si>
  <si>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</si>
  <si>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</si>
  <si>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</si>
  <si>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</si>
  <si>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</si>
  <si>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</si>
  <si>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</si>
  <si>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</si>
  <si>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</si>
  <si>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</si>
  <si>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</si>
  <si>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</si>
  <si>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</si>
  <si>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</si>
  <si>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</si>
  <si>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</si>
  <si>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</si>
  <si>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</si>
  <si>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</si>
  <si>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</si>
  <si>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</si>
  <si>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</si>
  <si>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</si>
  <si>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</si>
  <si>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</si>
  <si>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</si>
  <si>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</si>
  <si>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</si>
  <si>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</si>
  <si>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{65a855b8-56a4-4015-894c-513b62ef4e7a}</t>
  </si>
  <si>
    <t>2</t>
  </si>
  <si>
    <t>VRN</t>
  </si>
  <si>
    <t>{adceb29e-d9a8-44aa-ba91-34c0e8e02bf3}</t>
  </si>
  <si>
    <t>KRYCÍ LIST SOUPISU PRACÍ</t>
  </si>
  <si>
    <t>Objekt:</t>
  </si>
  <si>
    <t>1 - UOŽI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</si>
  <si>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</si>
  <si>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</si>
  <si>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</si>
  <si>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</si>
  <si>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</si>
  <si>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</si>
  <si>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</si>
  <si>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</si>
  <si>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</si>
  <si>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</si>
  <si>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</si>
  <si>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</si>
  <si>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</si>
  <si>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</si>
  <si>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</si>
  <si>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</si>
  <si>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</si>
  <si>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</si>
  <si>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</si>
  <si>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</si>
  <si>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</si>
  <si>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</si>
  <si>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</si>
  <si>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</si>
  <si>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</si>
  <si>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</si>
  <si>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</si>
  <si>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</si>
  <si>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</si>
  <si>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</si>
  <si>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011101001</t>
  </si>
  <si>
    <t>Finanční náklady pojistné</t>
  </si>
  <si>
    <t>%</t>
  </si>
  <si>
    <t>Sborník UOŽI 01 2023</t>
  </si>
  <si>
    <t>4</t>
  </si>
  <si>
    <t>1935711136</t>
  </si>
  <si>
    <t>P</t>
  </si>
  <si>
    <t>Poznámka k položce:_x000D_
ZRN</t>
  </si>
  <si>
    <t>022101001</t>
  </si>
  <si>
    <t>Geodetické práce Geodetické práce před opravou</t>
  </si>
  <si>
    <t>364903174</t>
  </si>
  <si>
    <t>3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</si>
  <si>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</si>
  <si>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</si>
  <si>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-250660961</t>
  </si>
  <si>
    <t>Poznámka k položce:_x000D_
dotčené práce</t>
  </si>
  <si>
    <t>022121301</t>
  </si>
  <si>
    <t>Geodetické práce Diagnostika technické infrastruktury Zajištění beznapěťového stavu distribuční soustavy - V sazbě jsou započteny náklady na zajištění beznapěťového stavu s následným uvedením do stavu pod napětím. Ocenění se řídí ceníkem provozovatele sítě.</t>
  </si>
  <si>
    <t>-54948702</t>
  </si>
  <si>
    <t>023101031</t>
  </si>
  <si>
    <t>Projektové práce Projektové práce v rozsahu ZRN (vyjma dále jmenované práce) přes 5 do 20 mil. Kč</t>
  </si>
  <si>
    <t>-1161584718</t>
  </si>
  <si>
    <t>6</t>
  </si>
  <si>
    <t>024101301</t>
  </si>
  <si>
    <t>Inženýrská činnost posudky (např. statické aj.) a dozory</t>
  </si>
  <si>
    <t>1966507013</t>
  </si>
  <si>
    <t>7</t>
  </si>
  <si>
    <t>024101401</t>
  </si>
  <si>
    <t>Inženýrská činnost koordinační a kompletační činnost</t>
  </si>
  <si>
    <t>-930944529</t>
  </si>
  <si>
    <t>2 - VRN</t>
  </si>
  <si>
    <t xml:space="preserve">    VRN1 - Průzkumné, geodetické a projektové práce</t>
  </si>
  <si>
    <t>VRN1</t>
  </si>
  <si>
    <t>Průzkumné, geodetické a projektové práce</t>
  </si>
  <si>
    <t>013224000</t>
  </si>
  <si>
    <t>Dokumentace pro stavební povolení</t>
  </si>
  <si>
    <t>…</t>
  </si>
  <si>
    <t>CS ÚRS 2023 01</t>
  </si>
  <si>
    <t>1024</t>
  </si>
  <si>
    <t>385469630</t>
  </si>
  <si>
    <t>Online PSC</t>
  </si>
  <si>
    <t>https://podminky.urs.cz/item/CS_URS_2023_01/013224000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</si>
</sst>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8" fillId="0" borderId="22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odminky.urs.cz/item/CS_URS_2023_01/01322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Q6" sqref="AQ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30" t="s">
        <v>15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19"/>
      <c r="AQ5" s="19"/>
      <c r="AR5" s="17"/>
      <c r="BG5" s="227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32" t="s">
        <v>18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19"/>
      <c r="AQ6" s="19"/>
      <c r="AR6" s="17"/>
      <c r="BG6" s="228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20</v>
      </c>
      <c r="AO7" s="19"/>
      <c r="AP7" s="19"/>
      <c r="AQ7" s="19"/>
      <c r="AR7" s="17"/>
      <c r="BG7" s="228"/>
      <c r="BS7" s="14" t="s">
        <v>7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G8" s="228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28"/>
      <c r="BS9" s="14" t="s">
        <v>7</v>
      </c>
    </row>
    <row r="10" spans="1:74" s="1" customFormat="1" ht="12" customHeight="1">
      <c r="B10" s="18"/>
      <c r="C10" s="19"/>
      <c r="D10" s="26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27</v>
      </c>
      <c r="AL10" s="19"/>
      <c r="AM10" s="19"/>
      <c r="AN10" s="24" t="s">
        <v>28</v>
      </c>
      <c r="AO10" s="19"/>
      <c r="AP10" s="19"/>
      <c r="AQ10" s="19"/>
      <c r="AR10" s="17"/>
      <c r="BG10" s="228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30</v>
      </c>
      <c r="AL11" s="19"/>
      <c r="AM11" s="19"/>
      <c r="AN11" s="24" t="s">
        <v>31</v>
      </c>
      <c r="AO11" s="19"/>
      <c r="AP11" s="19"/>
      <c r="AQ11" s="19"/>
      <c r="AR11" s="17"/>
      <c r="BG11" s="228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28"/>
      <c r="BS12" s="14" t="s">
        <v>7</v>
      </c>
    </row>
    <row r="13" spans="1:74" s="1" customFormat="1" ht="12" customHeight="1">
      <c r="B13" s="18"/>
      <c r="C13" s="19"/>
      <c r="D13" s="26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27</v>
      </c>
      <c r="AL13" s="19"/>
      <c r="AM13" s="19"/>
      <c r="AN13" s="28" t="s">
        <v>33</v>
      </c>
      <c r="AO13" s="19"/>
      <c r="AP13" s="19"/>
      <c r="AQ13" s="19"/>
      <c r="AR13" s="17"/>
      <c r="BG13" s="228"/>
      <c r="BS13" s="14" t="s">
        <v>7</v>
      </c>
    </row>
    <row r="14" spans="1:74" ht="12.75">
      <c r="B14" s="18"/>
      <c r="C14" s="19"/>
      <c r="D14" s="19"/>
      <c r="E14" s="233" t="s">
        <v>33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30</v>
      </c>
      <c r="AL14" s="19"/>
      <c r="AM14" s="19"/>
      <c r="AN14" s="28" t="s">
        <v>33</v>
      </c>
      <c r="AO14" s="19"/>
      <c r="AP14" s="19"/>
      <c r="AQ14" s="19"/>
      <c r="AR14" s="17"/>
      <c r="BG14" s="228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28"/>
      <c r="BS15" s="14" t="s">
        <v>4</v>
      </c>
    </row>
    <row r="16" spans="1:74" s="1" customFormat="1" ht="12" customHeight="1">
      <c r="B16" s="18"/>
      <c r="C16" s="19"/>
      <c r="D16" s="26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27</v>
      </c>
      <c r="AL16" s="19"/>
      <c r="AM16" s="19"/>
      <c r="AN16" s="24" t="s">
        <v>28</v>
      </c>
      <c r="AO16" s="19"/>
      <c r="AP16" s="19"/>
      <c r="AQ16" s="19"/>
      <c r="AR16" s="17"/>
      <c r="BG16" s="22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30</v>
      </c>
      <c r="AL17" s="19"/>
      <c r="AM17" s="19"/>
      <c r="AN17" s="24" t="s">
        <v>31</v>
      </c>
      <c r="AO17" s="19"/>
      <c r="AP17" s="19"/>
      <c r="AQ17" s="19"/>
      <c r="AR17" s="17"/>
      <c r="BG17" s="228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28"/>
      <c r="BS18" s="14" t="s">
        <v>7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27</v>
      </c>
      <c r="AL19" s="19"/>
      <c r="AM19" s="19"/>
      <c r="AN19" s="24" t="s">
        <v>28</v>
      </c>
      <c r="AO19" s="19"/>
      <c r="AP19" s="19"/>
      <c r="AQ19" s="19"/>
      <c r="AR19" s="17"/>
      <c r="BG19" s="228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30</v>
      </c>
      <c r="AL20" s="19"/>
      <c r="AM20" s="19"/>
      <c r="AN20" s="24" t="s">
        <v>31</v>
      </c>
      <c r="AO20" s="19"/>
      <c r="AP20" s="19"/>
      <c r="AQ20" s="19"/>
      <c r="AR20" s="17"/>
      <c r="BG20" s="228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28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28"/>
    </row>
    <row r="23" spans="1:71" s="1" customFormat="1" ht="16.5" customHeight="1">
      <c r="B23" s="18"/>
      <c r="C23" s="19"/>
      <c r="D23" s="19"/>
      <c r="E23" s="235" t="s">
        <v>38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19"/>
      <c r="AP23" s="19"/>
      <c r="AQ23" s="19"/>
      <c r="AR23" s="17"/>
      <c r="BG23" s="22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2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28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ROUND(AG54,2)</f>
        <v>0</v>
      </c>
      <c r="AL26" s="237"/>
      <c r="AM26" s="237"/>
      <c r="AN26" s="237"/>
      <c r="AO26" s="237"/>
      <c r="AP26" s="33"/>
      <c r="AQ26" s="33"/>
      <c r="AR26" s="36"/>
      <c r="BG26" s="22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2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8" t="s">
        <v>40</v>
      </c>
      <c r="M28" s="238"/>
      <c r="N28" s="238"/>
      <c r="O28" s="238"/>
      <c r="P28" s="238"/>
      <c r="Q28" s="33"/>
      <c r="R28" s="33"/>
      <c r="S28" s="33"/>
      <c r="T28" s="33"/>
      <c r="U28" s="33"/>
      <c r="V28" s="33"/>
      <c r="W28" s="238" t="s">
        <v>41</v>
      </c>
      <c r="X28" s="238"/>
      <c r="Y28" s="238"/>
      <c r="Z28" s="238"/>
      <c r="AA28" s="238"/>
      <c r="AB28" s="238"/>
      <c r="AC28" s="238"/>
      <c r="AD28" s="238"/>
      <c r="AE28" s="238"/>
      <c r="AF28" s="33"/>
      <c r="AG28" s="33"/>
      <c r="AH28" s="33"/>
      <c r="AI28" s="33"/>
      <c r="AJ28" s="33"/>
      <c r="AK28" s="238" t="s">
        <v>42</v>
      </c>
      <c r="AL28" s="238"/>
      <c r="AM28" s="238"/>
      <c r="AN28" s="238"/>
      <c r="AO28" s="238"/>
      <c r="AP28" s="33"/>
      <c r="AQ28" s="33"/>
      <c r="AR28" s="36"/>
      <c r="BG28" s="228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22">
        <v>0.21</v>
      </c>
      <c r="M29" s="221"/>
      <c r="N29" s="221"/>
      <c r="O29" s="221"/>
      <c r="P29" s="221"/>
      <c r="Q29" s="38"/>
      <c r="R29" s="38"/>
      <c r="S29" s="38"/>
      <c r="T29" s="38"/>
      <c r="U29" s="38"/>
      <c r="V29" s="38"/>
      <c r="W29" s="220">
        <f>ROUND(BB54, 2)</f>
        <v>0</v>
      </c>
      <c r="X29" s="221"/>
      <c r="Y29" s="221"/>
      <c r="Z29" s="221"/>
      <c r="AA29" s="221"/>
      <c r="AB29" s="221"/>
      <c r="AC29" s="221"/>
      <c r="AD29" s="221"/>
      <c r="AE29" s="221"/>
      <c r="AF29" s="38"/>
      <c r="AG29" s="38"/>
      <c r="AH29" s="38"/>
      <c r="AI29" s="38"/>
      <c r="AJ29" s="38"/>
      <c r="AK29" s="220">
        <f>ROUND(AX54, 2)</f>
        <v>0</v>
      </c>
      <c r="AL29" s="221"/>
      <c r="AM29" s="221"/>
      <c r="AN29" s="221"/>
      <c r="AO29" s="221"/>
      <c r="AP29" s="38"/>
      <c r="AQ29" s="38"/>
      <c r="AR29" s="39"/>
      <c r="BG29" s="229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22">
        <v>0.15</v>
      </c>
      <c r="M30" s="221"/>
      <c r="N30" s="221"/>
      <c r="O30" s="221"/>
      <c r="P30" s="221"/>
      <c r="Q30" s="38"/>
      <c r="R30" s="38"/>
      <c r="S30" s="38"/>
      <c r="T30" s="38"/>
      <c r="U30" s="38"/>
      <c r="V30" s="38"/>
      <c r="W30" s="220">
        <f>ROUND(BC54,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8"/>
      <c r="AG30" s="38"/>
      <c r="AH30" s="38"/>
      <c r="AI30" s="38"/>
      <c r="AJ30" s="38"/>
      <c r="AK30" s="220">
        <f>ROUND(AY54, 2)</f>
        <v>0</v>
      </c>
      <c r="AL30" s="221"/>
      <c r="AM30" s="221"/>
      <c r="AN30" s="221"/>
      <c r="AO30" s="221"/>
      <c r="AP30" s="38"/>
      <c r="AQ30" s="38"/>
      <c r="AR30" s="39"/>
      <c r="BG30" s="229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22">
        <v>0.21</v>
      </c>
      <c r="M31" s="221"/>
      <c r="N31" s="221"/>
      <c r="O31" s="221"/>
      <c r="P31" s="221"/>
      <c r="Q31" s="38"/>
      <c r="R31" s="38"/>
      <c r="S31" s="38"/>
      <c r="T31" s="38"/>
      <c r="U31" s="38"/>
      <c r="V31" s="38"/>
      <c r="W31" s="220">
        <f>ROUND(BD54, 2)</f>
        <v>0</v>
      </c>
      <c r="X31" s="221"/>
      <c r="Y31" s="221"/>
      <c r="Z31" s="221"/>
      <c r="AA31" s="221"/>
      <c r="AB31" s="221"/>
      <c r="AC31" s="221"/>
      <c r="AD31" s="221"/>
      <c r="AE31" s="221"/>
      <c r="AF31" s="38"/>
      <c r="AG31" s="38"/>
      <c r="AH31" s="38"/>
      <c r="AI31" s="38"/>
      <c r="AJ31" s="38"/>
      <c r="AK31" s="220">
        <v>0</v>
      </c>
      <c r="AL31" s="221"/>
      <c r="AM31" s="221"/>
      <c r="AN31" s="221"/>
      <c r="AO31" s="221"/>
      <c r="AP31" s="38"/>
      <c r="AQ31" s="38"/>
      <c r="AR31" s="39"/>
      <c r="BG31" s="229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22">
        <v>0.15</v>
      </c>
      <c r="M32" s="221"/>
      <c r="N32" s="221"/>
      <c r="O32" s="221"/>
      <c r="P32" s="221"/>
      <c r="Q32" s="38"/>
      <c r="R32" s="38"/>
      <c r="S32" s="38"/>
      <c r="T32" s="38"/>
      <c r="U32" s="38"/>
      <c r="V32" s="38"/>
      <c r="W32" s="220">
        <f>ROUND(BE54,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8"/>
      <c r="AG32" s="38"/>
      <c r="AH32" s="38"/>
      <c r="AI32" s="38"/>
      <c r="AJ32" s="38"/>
      <c r="AK32" s="220">
        <v>0</v>
      </c>
      <c r="AL32" s="221"/>
      <c r="AM32" s="221"/>
      <c r="AN32" s="221"/>
      <c r="AO32" s="221"/>
      <c r="AP32" s="38"/>
      <c r="AQ32" s="38"/>
      <c r="AR32" s="39"/>
      <c r="BG32" s="229"/>
    </row>
    <row r="33" spans="1:59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22">
        <v>0</v>
      </c>
      <c r="M33" s="221"/>
      <c r="N33" s="221"/>
      <c r="O33" s="221"/>
      <c r="P33" s="221"/>
      <c r="Q33" s="38"/>
      <c r="R33" s="38"/>
      <c r="S33" s="38"/>
      <c r="T33" s="38"/>
      <c r="U33" s="38"/>
      <c r="V33" s="38"/>
      <c r="W33" s="220">
        <f>ROUND(BF54,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8"/>
      <c r="AG33" s="38"/>
      <c r="AH33" s="38"/>
      <c r="AI33" s="38"/>
      <c r="AJ33" s="38"/>
      <c r="AK33" s="220">
        <v>0</v>
      </c>
      <c r="AL33" s="221"/>
      <c r="AM33" s="221"/>
      <c r="AN33" s="221"/>
      <c r="AO33" s="221"/>
      <c r="AP33" s="38"/>
      <c r="AQ33" s="38"/>
      <c r="AR33" s="39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31"/>
    </row>
    <row r="35" spans="1:59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23" t="s">
        <v>51</v>
      </c>
      <c r="Y35" s="224"/>
      <c r="Z35" s="224"/>
      <c r="AA35" s="224"/>
      <c r="AB35" s="224"/>
      <c r="AC35" s="42"/>
      <c r="AD35" s="42"/>
      <c r="AE35" s="42"/>
      <c r="AF35" s="42"/>
      <c r="AG35" s="42"/>
      <c r="AH35" s="42"/>
      <c r="AI35" s="42"/>
      <c r="AJ35" s="42"/>
      <c r="AK35" s="225">
        <f>SUM(AK26:AK33)</f>
        <v>0</v>
      </c>
      <c r="AL35" s="224"/>
      <c r="AM35" s="224"/>
      <c r="AN35" s="224"/>
      <c r="AO35" s="226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G37" s="31"/>
    </row>
    <row r="41" spans="1:59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G41" s="31"/>
    </row>
    <row r="42" spans="1:59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G42" s="31"/>
    </row>
    <row r="43" spans="1:59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G43" s="31"/>
    </row>
    <row r="44" spans="1:59" s="4" customFormat="1" ht="12" customHeight="1">
      <c r="B44" s="48"/>
      <c r="C44" s="26" t="s">
        <v>14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O41-1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9" s="5" customFormat="1" ht="36.950000000000003" customHeight="1">
      <c r="B45" s="51"/>
      <c r="C45" s="52" t="s">
        <v>17</v>
      </c>
      <c r="D45" s="53"/>
      <c r="E45" s="53"/>
      <c r="F45" s="53"/>
      <c r="G45" s="53"/>
      <c r="H45" s="53"/>
      <c r="I45" s="53"/>
      <c r="J45" s="53"/>
      <c r="K45" s="53"/>
      <c r="L45" s="209" t="str">
        <f>K6</f>
        <v>Oprava silnoproudých zařízení v žst. Kolín - vypracování projektové dokumentace</v>
      </c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53"/>
      <c r="AQ45" s="53"/>
      <c r="AR45" s="54"/>
    </row>
    <row r="46" spans="1:59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G46" s="31"/>
    </row>
    <row r="47" spans="1:59" s="2" customFormat="1" ht="12" customHeight="1">
      <c r="A47" s="31"/>
      <c r="B47" s="32"/>
      <c r="C47" s="26" t="s">
        <v>22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24</v>
      </c>
      <c r="AJ47" s="33"/>
      <c r="AK47" s="33"/>
      <c r="AL47" s="33"/>
      <c r="AM47" s="211" t="str">
        <f>IF(AN8= "","",AN8)</f>
        <v>28. 3. 2023</v>
      </c>
      <c r="AN47" s="211"/>
      <c r="AO47" s="33"/>
      <c r="AP47" s="33"/>
      <c r="AQ47" s="33"/>
      <c r="AR47" s="36"/>
      <c r="BG47" s="31"/>
    </row>
    <row r="48" spans="1:59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G48" s="31"/>
    </row>
    <row r="49" spans="1:91" s="2" customFormat="1" ht="25.7" customHeight="1">
      <c r="A49" s="31"/>
      <c r="B49" s="32"/>
      <c r="C49" s="26" t="s">
        <v>26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SŽ, s.o. Přednosta SEE Praha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34</v>
      </c>
      <c r="AJ49" s="33"/>
      <c r="AK49" s="33"/>
      <c r="AL49" s="33"/>
      <c r="AM49" s="212" t="str">
        <f>IF(E17="","",E17)</f>
        <v>SŽ, s.o. Zástupce přednosty SEE Praha</v>
      </c>
      <c r="AN49" s="213"/>
      <c r="AO49" s="213"/>
      <c r="AP49" s="213"/>
      <c r="AQ49" s="33"/>
      <c r="AR49" s="36"/>
      <c r="AS49" s="214" t="s">
        <v>53</v>
      </c>
      <c r="AT49" s="215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8"/>
      <c r="BG49" s="31"/>
    </row>
    <row r="50" spans="1:91" s="2" customFormat="1" ht="25.7" customHeight="1">
      <c r="A50" s="31"/>
      <c r="B50" s="32"/>
      <c r="C50" s="26" t="s">
        <v>32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12" t="str">
        <f>IF(E20="","",E20)</f>
        <v>SŽ, s.o. Zástupce přednosty SEE Praha</v>
      </c>
      <c r="AN50" s="213"/>
      <c r="AO50" s="213"/>
      <c r="AP50" s="213"/>
      <c r="AQ50" s="33"/>
      <c r="AR50" s="36"/>
      <c r="AS50" s="216"/>
      <c r="AT50" s="217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60"/>
      <c r="BG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18"/>
      <c r="AT51" s="219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2"/>
      <c r="BG51" s="31"/>
    </row>
    <row r="52" spans="1:91" s="2" customFormat="1" ht="29.25" customHeight="1">
      <c r="A52" s="31"/>
      <c r="B52" s="32"/>
      <c r="C52" s="205" t="s">
        <v>54</v>
      </c>
      <c r="D52" s="206"/>
      <c r="E52" s="206"/>
      <c r="F52" s="206"/>
      <c r="G52" s="206"/>
      <c r="H52" s="63"/>
      <c r="I52" s="207" t="s">
        <v>55</v>
      </c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8" t="s">
        <v>56</v>
      </c>
      <c r="AH52" s="206"/>
      <c r="AI52" s="206"/>
      <c r="AJ52" s="206"/>
      <c r="AK52" s="206"/>
      <c r="AL52" s="206"/>
      <c r="AM52" s="206"/>
      <c r="AN52" s="207" t="s">
        <v>57</v>
      </c>
      <c r="AO52" s="206"/>
      <c r="AP52" s="206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6" t="s">
        <v>70</v>
      </c>
      <c r="BE52" s="66" t="s">
        <v>71</v>
      </c>
      <c r="BF52" s="67" t="s">
        <v>72</v>
      </c>
      <c r="BG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70"/>
      <c r="BG53" s="31"/>
    </row>
    <row r="54" spans="1:91" s="6" customFormat="1" ht="32.450000000000003" customHeight="1">
      <c r="B54" s="71"/>
      <c r="C54" s="72" t="s">
        <v>73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03">
        <f>ROUND(SUM(AG55:AG56),2)</f>
        <v>0</v>
      </c>
      <c r="AH54" s="203"/>
      <c r="AI54" s="203"/>
      <c r="AJ54" s="203"/>
      <c r="AK54" s="203"/>
      <c r="AL54" s="203"/>
      <c r="AM54" s="203"/>
      <c r="AN54" s="204">
        <f>SUM(AG54,AV54)</f>
        <v>0</v>
      </c>
      <c r="AO54" s="204"/>
      <c r="AP54" s="204"/>
      <c r="AQ54" s="75" t="s">
        <v>20</v>
      </c>
      <c r="AR54" s="76"/>
      <c r="AS54" s="77">
        <f>ROUND(SUM(AS55:AS56),2)</f>
        <v>0</v>
      </c>
      <c r="AT54" s="78">
        <f>ROUND(SUM(AT55:AT56),2)</f>
        <v>0</v>
      </c>
      <c r="AU54" s="79">
        <f>ROUND(SUM(AU55:AU56),2)</f>
        <v>0</v>
      </c>
      <c r="AV54" s="79">
        <f>ROUND(SUM(AX54:AY54),2)</f>
        <v>0</v>
      </c>
      <c r="AW54" s="80">
        <f>ROUND(SUM(AW55:AW56),5)</f>
        <v>0</v>
      </c>
      <c r="AX54" s="79">
        <f>ROUND(BB54*L29,2)</f>
        <v>0</v>
      </c>
      <c r="AY54" s="79">
        <f>ROUND(BC54*L30,2)</f>
        <v>0</v>
      </c>
      <c r="AZ54" s="79">
        <f>ROUND(BD54*L29,2)</f>
        <v>0</v>
      </c>
      <c r="BA54" s="79">
        <f>ROUND(BE54*L30,2)</f>
        <v>0</v>
      </c>
      <c r="BB54" s="79">
        <f>ROUND(SUM(BB55:BB56),2)</f>
        <v>0</v>
      </c>
      <c r="BC54" s="79">
        <f>ROUND(SUM(BC55:BC56),2)</f>
        <v>0</v>
      </c>
      <c r="BD54" s="79">
        <f>ROUND(SUM(BD55:BD56),2)</f>
        <v>0</v>
      </c>
      <c r="BE54" s="79">
        <f>ROUND(SUM(BE55:BE56),2)</f>
        <v>0</v>
      </c>
      <c r="BF54" s="81">
        <f>ROUND(SUM(BF55:BF56),2)</f>
        <v>0</v>
      </c>
      <c r="BS54" s="82" t="s">
        <v>74</v>
      </c>
      <c r="BT54" s="82" t="s">
        <v>75</v>
      </c>
      <c r="BU54" s="83" t="s">
        <v>76</v>
      </c>
      <c r="BV54" s="82" t="s">
        <v>77</v>
      </c>
      <c r="BW54" s="82" t="s">
        <v>6</v>
      </c>
      <c r="BX54" s="82" t="s">
        <v>78</v>
      </c>
      <c r="CL54" s="82" t="s">
        <v>20</v>
      </c>
    </row>
    <row r="55" spans="1:91" s="7" customFormat="1" ht="16.5" customHeight="1">
      <c r="A55" s="84" t="s">
        <v>79</v>
      </c>
      <c r="B55" s="85"/>
      <c r="C55" s="86"/>
      <c r="D55" s="202" t="s">
        <v>80</v>
      </c>
      <c r="E55" s="202"/>
      <c r="F55" s="202"/>
      <c r="G55" s="202"/>
      <c r="H55" s="202"/>
      <c r="I55" s="87"/>
      <c r="J55" s="202" t="s">
        <v>81</v>
      </c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0">
        <f>'1 - UOŽI'!K32</f>
        <v>0</v>
      </c>
      <c r="AH55" s="201"/>
      <c r="AI55" s="201"/>
      <c r="AJ55" s="201"/>
      <c r="AK55" s="201"/>
      <c r="AL55" s="201"/>
      <c r="AM55" s="201"/>
      <c r="AN55" s="200">
        <f>SUM(AG55,AV55)</f>
        <v>0</v>
      </c>
      <c r="AO55" s="201"/>
      <c r="AP55" s="201"/>
      <c r="AQ55" s="88" t="s">
        <v>82</v>
      </c>
      <c r="AR55" s="89"/>
      <c r="AS55" s="90">
        <f>'1 - UOŽI'!K30</f>
        <v>0</v>
      </c>
      <c r="AT55" s="91">
        <f>'1 - UOŽI'!K31</f>
        <v>0</v>
      </c>
      <c r="AU55" s="91">
        <v>0</v>
      </c>
      <c r="AV55" s="91">
        <f>ROUND(SUM(AX55:AY55),2)</f>
        <v>0</v>
      </c>
      <c r="AW55" s="92">
        <f>'1 - UOŽI'!T82</f>
        <v>0</v>
      </c>
      <c r="AX55" s="91">
        <f>'1 - UOŽI'!K35</f>
        <v>0</v>
      </c>
      <c r="AY55" s="91">
        <f>'1 - UOŽI'!K36</f>
        <v>0</v>
      </c>
      <c r="AZ55" s="91">
        <f>'1 - UOŽI'!K37</f>
        <v>0</v>
      </c>
      <c r="BA55" s="91">
        <f>'1 - UOŽI'!K38</f>
        <v>0</v>
      </c>
      <c r="BB55" s="91">
        <f>'1 - UOŽI'!F35</f>
        <v>0</v>
      </c>
      <c r="BC55" s="91">
        <f>'1 - UOŽI'!F36</f>
        <v>0</v>
      </c>
      <c r="BD55" s="91">
        <f>'1 - UOŽI'!F37</f>
        <v>0</v>
      </c>
      <c r="BE55" s="91">
        <f>'1 - UOŽI'!F38</f>
        <v>0</v>
      </c>
      <c r="BF55" s="93">
        <f>'1 - UOŽI'!F39</f>
        <v>0</v>
      </c>
      <c r="BT55" s="94" t="s">
        <v>80</v>
      </c>
      <c r="BV55" s="94" t="s">
        <v>77</v>
      </c>
      <c r="BW55" s="94" t="s">
        <v>83</v>
      </c>
      <c r="BX55" s="94" t="s">
        <v>6</v>
      </c>
      <c r="CL55" s="94" t="s">
        <v>20</v>
      </c>
      <c r="CM55" s="94" t="s">
        <v>84</v>
      </c>
    </row>
    <row r="56" spans="1:91" s="7" customFormat="1" ht="16.5" customHeight="1">
      <c r="A56" s="84" t="s">
        <v>79</v>
      </c>
      <c r="B56" s="85"/>
      <c r="C56" s="86"/>
      <c r="D56" s="202" t="s">
        <v>84</v>
      </c>
      <c r="E56" s="202"/>
      <c r="F56" s="202"/>
      <c r="G56" s="202"/>
      <c r="H56" s="202"/>
      <c r="I56" s="87"/>
      <c r="J56" s="202" t="s">
        <v>85</v>
      </c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0">
        <f>'2 - VRN'!K32</f>
        <v>0</v>
      </c>
      <c r="AH56" s="201"/>
      <c r="AI56" s="201"/>
      <c r="AJ56" s="201"/>
      <c r="AK56" s="201"/>
      <c r="AL56" s="201"/>
      <c r="AM56" s="201"/>
      <c r="AN56" s="200">
        <f>SUM(AG56,AV56)</f>
        <v>0</v>
      </c>
      <c r="AO56" s="201"/>
      <c r="AP56" s="201"/>
      <c r="AQ56" s="88" t="s">
        <v>82</v>
      </c>
      <c r="AR56" s="89"/>
      <c r="AS56" s="95">
        <f>'2 - VRN'!K30</f>
        <v>0</v>
      </c>
      <c r="AT56" s="96">
        <f>'2 - VRN'!K31</f>
        <v>0</v>
      </c>
      <c r="AU56" s="96">
        <v>0</v>
      </c>
      <c r="AV56" s="96">
        <f>ROUND(SUM(AX56:AY56),2)</f>
        <v>0</v>
      </c>
      <c r="AW56" s="97">
        <f>'2 - VRN'!T83</f>
        <v>0</v>
      </c>
      <c r="AX56" s="96">
        <f>'2 - VRN'!K35</f>
        <v>0</v>
      </c>
      <c r="AY56" s="96">
        <f>'2 - VRN'!K36</f>
        <v>0</v>
      </c>
      <c r="AZ56" s="96">
        <f>'2 - VRN'!K37</f>
        <v>0</v>
      </c>
      <c r="BA56" s="96">
        <f>'2 - VRN'!K38</f>
        <v>0</v>
      </c>
      <c r="BB56" s="96">
        <f>'2 - VRN'!F35</f>
        <v>0</v>
      </c>
      <c r="BC56" s="96">
        <f>'2 - VRN'!F36</f>
        <v>0</v>
      </c>
      <c r="BD56" s="96">
        <f>'2 - VRN'!F37</f>
        <v>0</v>
      </c>
      <c r="BE56" s="96">
        <f>'2 - VRN'!F38</f>
        <v>0</v>
      </c>
      <c r="BF56" s="98">
        <f>'2 - VRN'!F39</f>
        <v>0</v>
      </c>
      <c r="BT56" s="94" t="s">
        <v>80</v>
      </c>
      <c r="BV56" s="94" t="s">
        <v>77</v>
      </c>
      <c r="BW56" s="94" t="s">
        <v>86</v>
      </c>
      <c r="BX56" s="94" t="s">
        <v>6</v>
      </c>
      <c r="CL56" s="94" t="s">
        <v>20</v>
      </c>
      <c r="CM56" s="94" t="s">
        <v>84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</row>
  </sheetData>
  <sheetProtection algorithmName="SHA-512" hashValue="9jrkqZXmpZ8mF+G0wIbRjTIsMBWfPwQA6A5uBJ+TDWwrCY+7oJQutDNe+R1gvxYLzf73hGiMHTO4+rkKor+8RQ==" saltValue="3OytCW7GF0q5OC95doukgTZqv5f6zPlgv6KEoVga5yXx3K9AEC2Zn3vvdLdvCbJMCoJ5O9D2fI6VUOHiHDDEHw==" spinCount="100000" sheet="1" objects="1" scenarios="1" formatColumns="0" formatRows="0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G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1 - UOŽI'!C2" display="/"/>
    <hyperlink ref="A56" location="'2 - VRN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T2" s="14" t="s">
        <v>83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7"/>
      <c r="AT3" s="14" t="s">
        <v>84</v>
      </c>
    </row>
    <row r="4" spans="1:46" s="1" customFormat="1" ht="24.95" customHeight="1">
      <c r="B4" s="17"/>
      <c r="D4" s="101" t="s">
        <v>87</v>
      </c>
      <c r="M4" s="17"/>
      <c r="N4" s="102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3" t="s">
        <v>17</v>
      </c>
      <c r="M6" s="17"/>
    </row>
    <row r="7" spans="1:46" s="1" customFormat="1" ht="26.25" customHeight="1">
      <c r="B7" s="17"/>
      <c r="E7" s="242" t="str">
        <f>'Rekapitulace stavby'!K6</f>
        <v>Oprava silnoproudých zařízení v žst. Kolín - vypracování projektové dokumentace</v>
      </c>
      <c r="F7" s="243"/>
      <c r="G7" s="243"/>
      <c r="H7" s="243"/>
      <c r="M7" s="17"/>
    </row>
    <row r="8" spans="1:46" s="2" customFormat="1" ht="12" customHeight="1">
      <c r="A8" s="31"/>
      <c r="B8" s="36"/>
      <c r="C8" s="31"/>
      <c r="D8" s="103" t="s">
        <v>88</v>
      </c>
      <c r="E8" s="31"/>
      <c r="F8" s="31"/>
      <c r="G8" s="31"/>
      <c r="H8" s="31"/>
      <c r="I8" s="31"/>
      <c r="J8" s="31"/>
      <c r="K8" s="31"/>
      <c r="L8" s="31"/>
      <c r="M8" s="10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44" t="s">
        <v>89</v>
      </c>
      <c r="F9" s="245"/>
      <c r="G9" s="245"/>
      <c r="H9" s="245"/>
      <c r="I9" s="31"/>
      <c r="J9" s="31"/>
      <c r="K9" s="31"/>
      <c r="L9" s="31"/>
      <c r="M9" s="10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0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3" t="s">
        <v>19</v>
      </c>
      <c r="E11" s="31"/>
      <c r="F11" s="105" t="s">
        <v>20</v>
      </c>
      <c r="G11" s="31"/>
      <c r="H11" s="31"/>
      <c r="I11" s="103" t="s">
        <v>21</v>
      </c>
      <c r="J11" s="105" t="s">
        <v>20</v>
      </c>
      <c r="K11" s="31"/>
      <c r="L11" s="31"/>
      <c r="M11" s="10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3" t="s">
        <v>22</v>
      </c>
      <c r="E12" s="31"/>
      <c r="F12" s="105" t="s">
        <v>23</v>
      </c>
      <c r="G12" s="31"/>
      <c r="H12" s="31"/>
      <c r="I12" s="103" t="s">
        <v>24</v>
      </c>
      <c r="J12" s="106" t="str">
        <f>'Rekapitulace stavby'!AN8</f>
        <v>28. 3. 2023</v>
      </c>
      <c r="K12" s="31"/>
      <c r="L12" s="31"/>
      <c r="M12" s="10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0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3" t="s">
        <v>26</v>
      </c>
      <c r="E14" s="31"/>
      <c r="F14" s="31"/>
      <c r="G14" s="31"/>
      <c r="H14" s="31"/>
      <c r="I14" s="103" t="s">
        <v>27</v>
      </c>
      <c r="J14" s="105" t="s">
        <v>28</v>
      </c>
      <c r="K14" s="31"/>
      <c r="L14" s="31"/>
      <c r="M14" s="10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5" t="s">
        <v>29</v>
      </c>
      <c r="F15" s="31"/>
      <c r="G15" s="31"/>
      <c r="H15" s="31"/>
      <c r="I15" s="103" t="s">
        <v>30</v>
      </c>
      <c r="J15" s="105" t="s">
        <v>31</v>
      </c>
      <c r="K15" s="31"/>
      <c r="L15" s="31"/>
      <c r="M15" s="10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0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3" t="s">
        <v>32</v>
      </c>
      <c r="E17" s="31"/>
      <c r="F17" s="31"/>
      <c r="G17" s="31"/>
      <c r="H17" s="31"/>
      <c r="I17" s="103" t="s">
        <v>27</v>
      </c>
      <c r="J17" s="27" t="str">
        <f>'Rekapitulace stavby'!AN13</f>
        <v>Vyplň údaj</v>
      </c>
      <c r="K17" s="31"/>
      <c r="L17" s="31"/>
      <c r="M17" s="10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6" t="str">
        <f>'Rekapitulace stavby'!E14</f>
        <v>Vyplň údaj</v>
      </c>
      <c r="F18" s="247"/>
      <c r="G18" s="247"/>
      <c r="H18" s="247"/>
      <c r="I18" s="103" t="s">
        <v>30</v>
      </c>
      <c r="J18" s="27" t="str">
        <f>'Rekapitulace stavby'!AN14</f>
        <v>Vyplň údaj</v>
      </c>
      <c r="K18" s="31"/>
      <c r="L18" s="31"/>
      <c r="M18" s="10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0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3" t="s">
        <v>34</v>
      </c>
      <c r="E20" s="31"/>
      <c r="F20" s="31"/>
      <c r="G20" s="31"/>
      <c r="H20" s="31"/>
      <c r="I20" s="103" t="s">
        <v>27</v>
      </c>
      <c r="J20" s="105" t="s">
        <v>28</v>
      </c>
      <c r="K20" s="31"/>
      <c r="L20" s="31"/>
      <c r="M20" s="10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5" t="s">
        <v>35</v>
      </c>
      <c r="F21" s="31"/>
      <c r="G21" s="31"/>
      <c r="H21" s="31"/>
      <c r="I21" s="103" t="s">
        <v>30</v>
      </c>
      <c r="J21" s="105" t="s">
        <v>31</v>
      </c>
      <c r="K21" s="31"/>
      <c r="L21" s="31"/>
      <c r="M21" s="10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0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3" t="s">
        <v>36</v>
      </c>
      <c r="E23" s="31"/>
      <c r="F23" s="31"/>
      <c r="G23" s="31"/>
      <c r="H23" s="31"/>
      <c r="I23" s="103" t="s">
        <v>27</v>
      </c>
      <c r="J23" s="105" t="s">
        <v>28</v>
      </c>
      <c r="K23" s="31"/>
      <c r="L23" s="31"/>
      <c r="M23" s="10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5" t="s">
        <v>35</v>
      </c>
      <c r="F24" s="31"/>
      <c r="G24" s="31"/>
      <c r="H24" s="31"/>
      <c r="I24" s="103" t="s">
        <v>30</v>
      </c>
      <c r="J24" s="105" t="s">
        <v>31</v>
      </c>
      <c r="K24" s="31"/>
      <c r="L24" s="31"/>
      <c r="M24" s="10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0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3" t="s">
        <v>37</v>
      </c>
      <c r="E26" s="31"/>
      <c r="F26" s="31"/>
      <c r="G26" s="31"/>
      <c r="H26" s="31"/>
      <c r="I26" s="31"/>
      <c r="J26" s="31"/>
      <c r="K26" s="31"/>
      <c r="L26" s="31"/>
      <c r="M26" s="10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7"/>
      <c r="B27" s="108"/>
      <c r="C27" s="107"/>
      <c r="D27" s="107"/>
      <c r="E27" s="248" t="s">
        <v>38</v>
      </c>
      <c r="F27" s="248"/>
      <c r="G27" s="248"/>
      <c r="H27" s="248"/>
      <c r="I27" s="107"/>
      <c r="J27" s="107"/>
      <c r="K27" s="107"/>
      <c r="L27" s="107"/>
      <c r="M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0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110"/>
      <c r="M29" s="10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03" t="s">
        <v>90</v>
      </c>
      <c r="F30" s="31"/>
      <c r="G30" s="31"/>
      <c r="H30" s="31"/>
      <c r="I30" s="31"/>
      <c r="J30" s="31"/>
      <c r="K30" s="111">
        <f>I61</f>
        <v>0</v>
      </c>
      <c r="L30" s="31"/>
      <c r="M30" s="10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03" t="s">
        <v>91</v>
      </c>
      <c r="F31" s="31"/>
      <c r="G31" s="31"/>
      <c r="H31" s="31"/>
      <c r="I31" s="31"/>
      <c r="J31" s="31"/>
      <c r="K31" s="111">
        <f>J61</f>
        <v>0</v>
      </c>
      <c r="L31" s="31"/>
      <c r="M31" s="10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2" t="s">
        <v>39</v>
      </c>
      <c r="E32" s="31"/>
      <c r="F32" s="31"/>
      <c r="G32" s="31"/>
      <c r="H32" s="31"/>
      <c r="I32" s="31"/>
      <c r="J32" s="31"/>
      <c r="K32" s="113">
        <f>ROUND(K82, 2)</f>
        <v>0</v>
      </c>
      <c r="L32" s="31"/>
      <c r="M32" s="10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0"/>
      <c r="E33" s="110"/>
      <c r="F33" s="110"/>
      <c r="G33" s="110"/>
      <c r="H33" s="110"/>
      <c r="I33" s="110"/>
      <c r="J33" s="110"/>
      <c r="K33" s="110"/>
      <c r="L33" s="110"/>
      <c r="M33" s="10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4" t="s">
        <v>41</v>
      </c>
      <c r="G34" s="31"/>
      <c r="H34" s="31"/>
      <c r="I34" s="114" t="s">
        <v>40</v>
      </c>
      <c r="J34" s="31"/>
      <c r="K34" s="114" t="s">
        <v>42</v>
      </c>
      <c r="L34" s="31"/>
      <c r="M34" s="10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5" t="s">
        <v>43</v>
      </c>
      <c r="E35" s="103" t="s">
        <v>44</v>
      </c>
      <c r="F35" s="111">
        <f>ROUND((SUM(BE82:BE96)),  2)</f>
        <v>0</v>
      </c>
      <c r="G35" s="31"/>
      <c r="H35" s="31"/>
      <c r="I35" s="116">
        <v>0.21</v>
      </c>
      <c r="J35" s="31"/>
      <c r="K35" s="111">
        <f>ROUND(((SUM(BE82:BE96))*I35),  2)</f>
        <v>0</v>
      </c>
      <c r="L35" s="31"/>
      <c r="M35" s="10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3" t="s">
        <v>45</v>
      </c>
      <c r="F36" s="111">
        <f>ROUND((SUM(BF82:BF96)),  2)</f>
        <v>0</v>
      </c>
      <c r="G36" s="31"/>
      <c r="H36" s="31"/>
      <c r="I36" s="116">
        <v>0.15</v>
      </c>
      <c r="J36" s="31"/>
      <c r="K36" s="111">
        <f>ROUND(((SUM(BF82:BF96))*I36),  2)</f>
        <v>0</v>
      </c>
      <c r="L36" s="31"/>
      <c r="M36" s="10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3" t="s">
        <v>46</v>
      </c>
      <c r="F37" s="111">
        <f>ROUND((SUM(BG82:BG96)),  2)</f>
        <v>0</v>
      </c>
      <c r="G37" s="31"/>
      <c r="H37" s="31"/>
      <c r="I37" s="116">
        <v>0.21</v>
      </c>
      <c r="J37" s="31"/>
      <c r="K37" s="111">
        <f>0</f>
        <v>0</v>
      </c>
      <c r="L37" s="31"/>
      <c r="M37" s="10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3" t="s">
        <v>47</v>
      </c>
      <c r="F38" s="111">
        <f>ROUND((SUM(BH82:BH96)),  2)</f>
        <v>0</v>
      </c>
      <c r="G38" s="31"/>
      <c r="H38" s="31"/>
      <c r="I38" s="116">
        <v>0.15</v>
      </c>
      <c r="J38" s="31"/>
      <c r="K38" s="111">
        <f>0</f>
        <v>0</v>
      </c>
      <c r="L38" s="31"/>
      <c r="M38" s="10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3" t="s">
        <v>48</v>
      </c>
      <c r="F39" s="111">
        <f>ROUND((SUM(BI82:BI96)),  2)</f>
        <v>0</v>
      </c>
      <c r="G39" s="31"/>
      <c r="H39" s="31"/>
      <c r="I39" s="116">
        <v>0</v>
      </c>
      <c r="J39" s="31"/>
      <c r="K39" s="111">
        <f>0</f>
        <v>0</v>
      </c>
      <c r="L39" s="31"/>
      <c r="M39" s="10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0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7"/>
      <c r="D41" s="118" t="s">
        <v>49</v>
      </c>
      <c r="E41" s="119"/>
      <c r="F41" s="119"/>
      <c r="G41" s="120" t="s">
        <v>50</v>
      </c>
      <c r="H41" s="121" t="s">
        <v>51</v>
      </c>
      <c r="I41" s="119"/>
      <c r="J41" s="119"/>
      <c r="K41" s="122">
        <f>SUM(K32:K39)</f>
        <v>0</v>
      </c>
      <c r="L41" s="123"/>
      <c r="M41" s="10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0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hidden="1" customHeight="1">
      <c r="A46" s="31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0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hidden="1" customHeight="1">
      <c r="A47" s="31"/>
      <c r="B47" s="32"/>
      <c r="C47" s="20" t="s">
        <v>92</v>
      </c>
      <c r="D47" s="33"/>
      <c r="E47" s="33"/>
      <c r="F47" s="33"/>
      <c r="G47" s="33"/>
      <c r="H47" s="33"/>
      <c r="I47" s="33"/>
      <c r="J47" s="33"/>
      <c r="K47" s="33"/>
      <c r="L47" s="33"/>
      <c r="M47" s="10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hidden="1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0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17</v>
      </c>
      <c r="D49" s="33"/>
      <c r="E49" s="33"/>
      <c r="F49" s="33"/>
      <c r="G49" s="33"/>
      <c r="H49" s="33"/>
      <c r="I49" s="33"/>
      <c r="J49" s="33"/>
      <c r="K49" s="33"/>
      <c r="L49" s="33"/>
      <c r="M49" s="10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26.25" hidden="1" customHeight="1">
      <c r="A50" s="31"/>
      <c r="B50" s="32"/>
      <c r="C50" s="33"/>
      <c r="D50" s="33"/>
      <c r="E50" s="240" t="str">
        <f>E7</f>
        <v>Oprava silnoproudých zařízení v žst. Kolín - vypracování projektové dokumentace</v>
      </c>
      <c r="F50" s="241"/>
      <c r="G50" s="241"/>
      <c r="H50" s="241"/>
      <c r="I50" s="33"/>
      <c r="J50" s="33"/>
      <c r="K50" s="33"/>
      <c r="L50" s="33"/>
      <c r="M50" s="10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hidden="1" customHeight="1">
      <c r="A51" s="31"/>
      <c r="B51" s="32"/>
      <c r="C51" s="26" t="s">
        <v>88</v>
      </c>
      <c r="D51" s="33"/>
      <c r="E51" s="33"/>
      <c r="F51" s="33"/>
      <c r="G51" s="33"/>
      <c r="H51" s="33"/>
      <c r="I51" s="33"/>
      <c r="J51" s="33"/>
      <c r="K51" s="33"/>
      <c r="L51" s="33"/>
      <c r="M51" s="10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hidden="1" customHeight="1">
      <c r="A52" s="31"/>
      <c r="B52" s="32"/>
      <c r="C52" s="33"/>
      <c r="D52" s="33"/>
      <c r="E52" s="209" t="str">
        <f>E9</f>
        <v>1 - UOŽI</v>
      </c>
      <c r="F52" s="239"/>
      <c r="G52" s="239"/>
      <c r="H52" s="239"/>
      <c r="I52" s="33"/>
      <c r="J52" s="33"/>
      <c r="K52" s="33"/>
      <c r="L52" s="33"/>
      <c r="M52" s="10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0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hidden="1" customHeight="1">
      <c r="A54" s="31"/>
      <c r="B54" s="32"/>
      <c r="C54" s="26" t="s">
        <v>22</v>
      </c>
      <c r="D54" s="33"/>
      <c r="E54" s="33"/>
      <c r="F54" s="24" t="str">
        <f>F12</f>
        <v xml:space="preserve"> </v>
      </c>
      <c r="G54" s="33"/>
      <c r="H54" s="33"/>
      <c r="I54" s="26" t="s">
        <v>24</v>
      </c>
      <c r="J54" s="56" t="str">
        <f>IF(J12="","",J12)</f>
        <v>28. 3. 2023</v>
      </c>
      <c r="K54" s="33"/>
      <c r="L54" s="33"/>
      <c r="M54" s="10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hidden="1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0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25.7" hidden="1" customHeight="1">
      <c r="A56" s="31"/>
      <c r="B56" s="32"/>
      <c r="C56" s="26" t="s">
        <v>26</v>
      </c>
      <c r="D56" s="33"/>
      <c r="E56" s="33"/>
      <c r="F56" s="24" t="str">
        <f>E15</f>
        <v>SŽ, s.o. Přednosta SEE Praha</v>
      </c>
      <c r="G56" s="33"/>
      <c r="H56" s="33"/>
      <c r="I56" s="26" t="s">
        <v>34</v>
      </c>
      <c r="J56" s="29" t="str">
        <f>E21</f>
        <v>SŽ, s.o. Zástupce přednosty SEE Praha</v>
      </c>
      <c r="K56" s="33"/>
      <c r="L56" s="33"/>
      <c r="M56" s="10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5.7" hidden="1" customHeight="1">
      <c r="A57" s="31"/>
      <c r="B57" s="32"/>
      <c r="C57" s="26" t="s">
        <v>32</v>
      </c>
      <c r="D57" s="33"/>
      <c r="E57" s="33"/>
      <c r="F57" s="24" t="str">
        <f>IF(E18="","",E18)</f>
        <v>Vyplň údaj</v>
      </c>
      <c r="G57" s="33"/>
      <c r="H57" s="33"/>
      <c r="I57" s="26" t="s">
        <v>36</v>
      </c>
      <c r="J57" s="29" t="str">
        <f>E24</f>
        <v>SŽ, s.o. Zástupce přednosty SEE Praha</v>
      </c>
      <c r="K57" s="33"/>
      <c r="L57" s="33"/>
      <c r="M57" s="10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0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hidden="1" customHeight="1">
      <c r="A59" s="31"/>
      <c r="B59" s="32"/>
      <c r="C59" s="128" t="s">
        <v>93</v>
      </c>
      <c r="D59" s="129"/>
      <c r="E59" s="129"/>
      <c r="F59" s="129"/>
      <c r="G59" s="129"/>
      <c r="H59" s="129"/>
      <c r="I59" s="130" t="s">
        <v>94</v>
      </c>
      <c r="J59" s="130" t="s">
        <v>95</v>
      </c>
      <c r="K59" s="130" t="s">
        <v>96</v>
      </c>
      <c r="L59" s="129"/>
      <c r="M59" s="10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0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hidden="1" customHeight="1">
      <c r="A61" s="31"/>
      <c r="B61" s="32"/>
      <c r="C61" s="131" t="s">
        <v>73</v>
      </c>
      <c r="D61" s="33"/>
      <c r="E61" s="33"/>
      <c r="F61" s="33"/>
      <c r="G61" s="33"/>
      <c r="H61" s="33"/>
      <c r="I61" s="74">
        <f>Q82</f>
        <v>0</v>
      </c>
      <c r="J61" s="74">
        <f>R82</f>
        <v>0</v>
      </c>
      <c r="K61" s="74">
        <f>K82</f>
        <v>0</v>
      </c>
      <c r="L61" s="33"/>
      <c r="M61" s="10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4" t="s">
        <v>97</v>
      </c>
    </row>
    <row r="62" spans="1:47" s="9" customFormat="1" ht="24.95" hidden="1" customHeight="1">
      <c r="B62" s="132"/>
      <c r="C62" s="133"/>
      <c r="D62" s="134" t="s">
        <v>98</v>
      </c>
      <c r="E62" s="135"/>
      <c r="F62" s="135"/>
      <c r="G62" s="135"/>
      <c r="H62" s="135"/>
      <c r="I62" s="136">
        <f>Q83</f>
        <v>0</v>
      </c>
      <c r="J62" s="136">
        <f>R83</f>
        <v>0</v>
      </c>
      <c r="K62" s="136">
        <f>K83</f>
        <v>0</v>
      </c>
      <c r="L62" s="133"/>
      <c r="M62" s="137"/>
    </row>
    <row r="63" spans="1:47" s="2" customFormat="1" ht="21.75" hidden="1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10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hidden="1" customHeight="1">
      <c r="A64" s="31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04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hidden="1"/>
    <row r="66" spans="1:31" hidden="1"/>
    <row r="67" spans="1:31" hidden="1"/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104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0" t="s">
        <v>99</v>
      </c>
      <c r="D69" s="33"/>
      <c r="E69" s="33"/>
      <c r="F69" s="33"/>
      <c r="G69" s="33"/>
      <c r="H69" s="33"/>
      <c r="I69" s="33"/>
      <c r="J69" s="33"/>
      <c r="K69" s="33"/>
      <c r="L69" s="33"/>
      <c r="M69" s="104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10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6" t="s">
        <v>17</v>
      </c>
      <c r="D71" s="33"/>
      <c r="E71" s="33"/>
      <c r="F71" s="33"/>
      <c r="G71" s="33"/>
      <c r="H71" s="33"/>
      <c r="I71" s="33"/>
      <c r="J71" s="33"/>
      <c r="K71" s="33"/>
      <c r="L71" s="33"/>
      <c r="M71" s="10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6.25" customHeight="1">
      <c r="A72" s="31"/>
      <c r="B72" s="32"/>
      <c r="C72" s="33"/>
      <c r="D72" s="33"/>
      <c r="E72" s="240" t="str">
        <f>E7</f>
        <v>Oprava silnoproudých zařízení v žst. Kolín - vypracování projektové dokumentace</v>
      </c>
      <c r="F72" s="241"/>
      <c r="G72" s="241"/>
      <c r="H72" s="241"/>
      <c r="I72" s="33"/>
      <c r="J72" s="33"/>
      <c r="K72" s="33"/>
      <c r="L72" s="33"/>
      <c r="M72" s="10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88</v>
      </c>
      <c r="D73" s="33"/>
      <c r="E73" s="33"/>
      <c r="F73" s="33"/>
      <c r="G73" s="33"/>
      <c r="H73" s="33"/>
      <c r="I73" s="33"/>
      <c r="J73" s="33"/>
      <c r="K73" s="33"/>
      <c r="L73" s="33"/>
      <c r="M73" s="10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09" t="str">
        <f>E9</f>
        <v>1 - UOŽI</v>
      </c>
      <c r="F74" s="239"/>
      <c r="G74" s="239"/>
      <c r="H74" s="239"/>
      <c r="I74" s="33"/>
      <c r="J74" s="33"/>
      <c r="K74" s="33"/>
      <c r="L74" s="33"/>
      <c r="M74" s="10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10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22</v>
      </c>
      <c r="D76" s="33"/>
      <c r="E76" s="33"/>
      <c r="F76" s="24" t="str">
        <f>F12</f>
        <v xml:space="preserve"> </v>
      </c>
      <c r="G76" s="33"/>
      <c r="H76" s="33"/>
      <c r="I76" s="26" t="s">
        <v>24</v>
      </c>
      <c r="J76" s="56" t="str">
        <f>IF(J12="","",J12)</f>
        <v>28. 3. 2023</v>
      </c>
      <c r="K76" s="33"/>
      <c r="L76" s="33"/>
      <c r="M76" s="10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10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25.7" customHeight="1">
      <c r="A78" s="31"/>
      <c r="B78" s="32"/>
      <c r="C78" s="26" t="s">
        <v>26</v>
      </c>
      <c r="D78" s="33"/>
      <c r="E78" s="33"/>
      <c r="F78" s="24" t="str">
        <f>E15</f>
        <v>SŽ, s.o. Přednosta SEE Praha</v>
      </c>
      <c r="G78" s="33"/>
      <c r="H78" s="33"/>
      <c r="I78" s="26" t="s">
        <v>34</v>
      </c>
      <c r="J78" s="29" t="str">
        <f>E21</f>
        <v>SŽ, s.o. Zástupce přednosty SEE Praha</v>
      </c>
      <c r="K78" s="33"/>
      <c r="L78" s="33"/>
      <c r="M78" s="10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5.7" customHeight="1">
      <c r="A79" s="31"/>
      <c r="B79" s="32"/>
      <c r="C79" s="26" t="s">
        <v>32</v>
      </c>
      <c r="D79" s="33"/>
      <c r="E79" s="33"/>
      <c r="F79" s="24" t="str">
        <f>IF(E18="","",E18)</f>
        <v>Vyplň údaj</v>
      </c>
      <c r="G79" s="33"/>
      <c r="H79" s="33"/>
      <c r="I79" s="26" t="s">
        <v>36</v>
      </c>
      <c r="J79" s="29" t="str">
        <f>E24</f>
        <v>SŽ, s.o. Zástupce přednosty SEE Praha</v>
      </c>
      <c r="K79" s="33"/>
      <c r="L79" s="33"/>
      <c r="M79" s="10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10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0" customFormat="1" ht="29.25" customHeight="1">
      <c r="A81" s="138"/>
      <c r="B81" s="139"/>
      <c r="C81" s="140" t="s">
        <v>100</v>
      </c>
      <c r="D81" s="141" t="s">
        <v>58</v>
      </c>
      <c r="E81" s="141" t="s">
        <v>54</v>
      </c>
      <c r="F81" s="141" t="s">
        <v>55</v>
      </c>
      <c r="G81" s="141" t="s">
        <v>101</v>
      </c>
      <c r="H81" s="141" t="s">
        <v>102</v>
      </c>
      <c r="I81" s="141" t="s">
        <v>103</v>
      </c>
      <c r="J81" s="141" t="s">
        <v>104</v>
      </c>
      <c r="K81" s="141" t="s">
        <v>96</v>
      </c>
      <c r="L81" s="142" t="s">
        <v>105</v>
      </c>
      <c r="M81" s="143"/>
      <c r="N81" s="65" t="s">
        <v>20</v>
      </c>
      <c r="O81" s="66" t="s">
        <v>43</v>
      </c>
      <c r="P81" s="66" t="s">
        <v>106</v>
      </c>
      <c r="Q81" s="66" t="s">
        <v>107</v>
      </c>
      <c r="R81" s="66" t="s">
        <v>108</v>
      </c>
      <c r="S81" s="66" t="s">
        <v>109</v>
      </c>
      <c r="T81" s="66" t="s">
        <v>110</v>
      </c>
      <c r="U81" s="66" t="s">
        <v>111</v>
      </c>
      <c r="V81" s="66" t="s">
        <v>112</v>
      </c>
      <c r="W81" s="66" t="s">
        <v>113</v>
      </c>
      <c r="X81" s="67" t="s">
        <v>114</v>
      </c>
      <c r="Y81" s="138"/>
      <c r="Z81" s="138"/>
      <c r="AA81" s="138"/>
      <c r="AB81" s="138"/>
      <c r="AC81" s="138"/>
      <c r="AD81" s="138"/>
      <c r="AE81" s="138"/>
    </row>
    <row r="82" spans="1:65" s="2" customFormat="1" ht="22.9" customHeight="1">
      <c r="A82" s="31"/>
      <c r="B82" s="32"/>
      <c r="C82" s="72" t="s">
        <v>115</v>
      </c>
      <c r="D82" s="33"/>
      <c r="E82" s="33"/>
      <c r="F82" s="33"/>
      <c r="G82" s="33"/>
      <c r="H82" s="33"/>
      <c r="I82" s="33"/>
      <c r="J82" s="33"/>
      <c r="K82" s="144">
        <f>BK82</f>
        <v>0</v>
      </c>
      <c r="L82" s="33"/>
      <c r="M82" s="36"/>
      <c r="N82" s="68"/>
      <c r="O82" s="145"/>
      <c r="P82" s="69"/>
      <c r="Q82" s="146">
        <f>Q83</f>
        <v>0</v>
      </c>
      <c r="R82" s="146">
        <f>R83</f>
        <v>0</v>
      </c>
      <c r="S82" s="69"/>
      <c r="T82" s="147">
        <f>T83</f>
        <v>0</v>
      </c>
      <c r="U82" s="69"/>
      <c r="V82" s="147">
        <f>V83</f>
        <v>0</v>
      </c>
      <c r="W82" s="69"/>
      <c r="X82" s="148">
        <f>X83</f>
        <v>0</v>
      </c>
      <c r="Y82" s="31"/>
      <c r="Z82" s="31"/>
      <c r="AA82" s="31"/>
      <c r="AB82" s="31"/>
      <c r="AC82" s="31"/>
      <c r="AD82" s="31"/>
      <c r="AE82" s="31"/>
      <c r="AT82" s="14" t="s">
        <v>74</v>
      </c>
      <c r="AU82" s="14" t="s">
        <v>97</v>
      </c>
      <c r="BK82" s="149">
        <f>BK83</f>
        <v>0</v>
      </c>
    </row>
    <row r="83" spans="1:65" s="11" customFormat="1" ht="25.9" customHeight="1">
      <c r="B83" s="150"/>
      <c r="C83" s="151"/>
      <c r="D83" s="152" t="s">
        <v>74</v>
      </c>
      <c r="E83" s="153" t="s">
        <v>85</v>
      </c>
      <c r="F83" s="153" t="s">
        <v>116</v>
      </c>
      <c r="G83" s="151"/>
      <c r="H83" s="151"/>
      <c r="I83" s="154"/>
      <c r="J83" s="154"/>
      <c r="K83" s="155">
        <f>BK83</f>
        <v>0</v>
      </c>
      <c r="L83" s="151"/>
      <c r="M83" s="156"/>
      <c r="N83" s="157"/>
      <c r="O83" s="158"/>
      <c r="P83" s="158"/>
      <c r="Q83" s="159">
        <f>SUM(Q84:Q96)</f>
        <v>0</v>
      </c>
      <c r="R83" s="159">
        <f>SUM(R84:R96)</f>
        <v>0</v>
      </c>
      <c r="S83" s="158"/>
      <c r="T83" s="160">
        <f>SUM(T84:T96)</f>
        <v>0</v>
      </c>
      <c r="U83" s="158"/>
      <c r="V83" s="160">
        <f>SUM(V84:V96)</f>
        <v>0</v>
      </c>
      <c r="W83" s="158"/>
      <c r="X83" s="161">
        <f>SUM(X84:X96)</f>
        <v>0</v>
      </c>
      <c r="AR83" s="162" t="s">
        <v>117</v>
      </c>
      <c r="AT83" s="163" t="s">
        <v>74</v>
      </c>
      <c r="AU83" s="163" t="s">
        <v>75</v>
      </c>
      <c r="AY83" s="162" t="s">
        <v>118</v>
      </c>
      <c r="BK83" s="164">
        <f>SUM(BK84:BK96)</f>
        <v>0</v>
      </c>
    </row>
    <row r="84" spans="1:65" s="2" customFormat="1" ht="24.2" customHeight="1">
      <c r="A84" s="31"/>
      <c r="B84" s="32"/>
      <c r="C84" s="165" t="s">
        <v>80</v>
      </c>
      <c r="D84" s="165" t="s">
        <v>119</v>
      </c>
      <c r="E84" s="166" t="s">
        <v>120</v>
      </c>
      <c r="F84" s="167" t="s">
        <v>121</v>
      </c>
      <c r="G84" s="168" t="s">
        <v>122</v>
      </c>
      <c r="H84" s="169"/>
      <c r="I84" s="170"/>
      <c r="J84" s="170"/>
      <c r="K84" s="171">
        <f>ROUND(P84*H84,2)</f>
        <v>0</v>
      </c>
      <c r="L84" s="167" t="s">
        <v>123</v>
      </c>
      <c r="M84" s="36"/>
      <c r="N84" s="172" t="s">
        <v>20</v>
      </c>
      <c r="O84" s="173" t="s">
        <v>44</v>
      </c>
      <c r="P84" s="174">
        <f>I84+J84</f>
        <v>0</v>
      </c>
      <c r="Q84" s="174">
        <f>ROUND(I84*H84,2)</f>
        <v>0</v>
      </c>
      <c r="R84" s="174">
        <f>ROUND(J84*H84,2)</f>
        <v>0</v>
      </c>
      <c r="S84" s="61"/>
      <c r="T84" s="175">
        <f>S84*H84</f>
        <v>0</v>
      </c>
      <c r="U84" s="175">
        <v>0</v>
      </c>
      <c r="V84" s="175">
        <f>U84*H84</f>
        <v>0</v>
      </c>
      <c r="W84" s="175">
        <v>0</v>
      </c>
      <c r="X84" s="176">
        <f>W84*H84</f>
        <v>0</v>
      </c>
      <c r="Y84" s="31"/>
      <c r="Z84" s="31"/>
      <c r="AA84" s="31"/>
      <c r="AB84" s="31"/>
      <c r="AC84" s="31"/>
      <c r="AD84" s="31"/>
      <c r="AE84" s="31"/>
      <c r="AR84" s="177" t="s">
        <v>124</v>
      </c>
      <c r="AT84" s="177" t="s">
        <v>119</v>
      </c>
      <c r="AU84" s="177" t="s">
        <v>80</v>
      </c>
      <c r="AY84" s="14" t="s">
        <v>118</v>
      </c>
      <c r="BE84" s="178">
        <f>IF(O84="základní",K84,0)</f>
        <v>0</v>
      </c>
      <c r="BF84" s="178">
        <f>IF(O84="snížená",K84,0)</f>
        <v>0</v>
      </c>
      <c r="BG84" s="178">
        <f>IF(O84="zákl. přenesená",K84,0)</f>
        <v>0</v>
      </c>
      <c r="BH84" s="178">
        <f>IF(O84="sníž. přenesená",K84,0)</f>
        <v>0</v>
      </c>
      <c r="BI84" s="178">
        <f>IF(O84="nulová",K84,0)</f>
        <v>0</v>
      </c>
      <c r="BJ84" s="14" t="s">
        <v>80</v>
      </c>
      <c r="BK84" s="178">
        <f>ROUND(P84*H84,2)</f>
        <v>0</v>
      </c>
      <c r="BL84" s="14" t="s">
        <v>124</v>
      </c>
      <c r="BM84" s="177" t="s">
        <v>125</v>
      </c>
    </row>
    <row r="85" spans="1:65" s="2" customFormat="1" ht="19.5">
      <c r="A85" s="31"/>
      <c r="B85" s="32"/>
      <c r="C85" s="33"/>
      <c r="D85" s="179" t="s">
        <v>126</v>
      </c>
      <c r="E85" s="33"/>
      <c r="F85" s="180" t="s">
        <v>127</v>
      </c>
      <c r="G85" s="33"/>
      <c r="H85" s="33"/>
      <c r="I85" s="181"/>
      <c r="J85" s="181"/>
      <c r="K85" s="33"/>
      <c r="L85" s="33"/>
      <c r="M85" s="36"/>
      <c r="N85" s="182"/>
      <c r="O85" s="183"/>
      <c r="P85" s="61"/>
      <c r="Q85" s="61"/>
      <c r="R85" s="61"/>
      <c r="S85" s="61"/>
      <c r="T85" s="61"/>
      <c r="U85" s="61"/>
      <c r="V85" s="61"/>
      <c r="W85" s="61"/>
      <c r="X85" s="62"/>
      <c r="Y85" s="31"/>
      <c r="Z85" s="31"/>
      <c r="AA85" s="31"/>
      <c r="AB85" s="31"/>
      <c r="AC85" s="31"/>
      <c r="AD85" s="31"/>
      <c r="AE85" s="31"/>
      <c r="AT85" s="14" t="s">
        <v>126</v>
      </c>
      <c r="AU85" s="14" t="s">
        <v>80</v>
      </c>
    </row>
    <row r="86" spans="1:65" s="2" customFormat="1" ht="24">
      <c r="A86" s="31"/>
      <c r="B86" s="32"/>
      <c r="C86" s="165" t="s">
        <v>84</v>
      </c>
      <c r="D86" s="165" t="s">
        <v>119</v>
      </c>
      <c r="E86" s="166" t="s">
        <v>128</v>
      </c>
      <c r="F86" s="167" t="s">
        <v>129</v>
      </c>
      <c r="G86" s="168" t="s">
        <v>122</v>
      </c>
      <c r="H86" s="169"/>
      <c r="I86" s="170"/>
      <c r="J86" s="170"/>
      <c r="K86" s="171">
        <f>ROUND(P86*H86,2)</f>
        <v>0</v>
      </c>
      <c r="L86" s="167" t="s">
        <v>123</v>
      </c>
      <c r="M86" s="36"/>
      <c r="N86" s="172" t="s">
        <v>20</v>
      </c>
      <c r="O86" s="173" t="s">
        <v>44</v>
      </c>
      <c r="P86" s="174">
        <f>I86+J86</f>
        <v>0</v>
      </c>
      <c r="Q86" s="174">
        <f>ROUND(I86*H86,2)</f>
        <v>0</v>
      </c>
      <c r="R86" s="174">
        <f>ROUND(J86*H86,2)</f>
        <v>0</v>
      </c>
      <c r="S86" s="61"/>
      <c r="T86" s="175">
        <f>S86*H86</f>
        <v>0</v>
      </c>
      <c r="U86" s="175">
        <v>0</v>
      </c>
      <c r="V86" s="175">
        <f>U86*H86</f>
        <v>0</v>
      </c>
      <c r="W86" s="175">
        <v>0</v>
      </c>
      <c r="X86" s="176">
        <f>W86*H86</f>
        <v>0</v>
      </c>
      <c r="Y86" s="31"/>
      <c r="Z86" s="31"/>
      <c r="AA86" s="31"/>
      <c r="AB86" s="31"/>
      <c r="AC86" s="31"/>
      <c r="AD86" s="31"/>
      <c r="AE86" s="31"/>
      <c r="AR86" s="177" t="s">
        <v>124</v>
      </c>
      <c r="AT86" s="177" t="s">
        <v>119</v>
      </c>
      <c r="AU86" s="177" t="s">
        <v>80</v>
      </c>
      <c r="AY86" s="14" t="s">
        <v>118</v>
      </c>
      <c r="BE86" s="178">
        <f>IF(O86="základní",K86,0)</f>
        <v>0</v>
      </c>
      <c r="BF86" s="178">
        <f>IF(O86="snížená",K86,0)</f>
        <v>0</v>
      </c>
      <c r="BG86" s="178">
        <f>IF(O86="zákl. přenesená",K86,0)</f>
        <v>0</v>
      </c>
      <c r="BH86" s="178">
        <f>IF(O86="sníž. přenesená",K86,0)</f>
        <v>0</v>
      </c>
      <c r="BI86" s="178">
        <f>IF(O86="nulová",K86,0)</f>
        <v>0</v>
      </c>
      <c r="BJ86" s="14" t="s">
        <v>80</v>
      </c>
      <c r="BK86" s="178">
        <f>ROUND(P86*H86,2)</f>
        <v>0</v>
      </c>
      <c r="BL86" s="14" t="s">
        <v>124</v>
      </c>
      <c r="BM86" s="177" t="s">
        <v>130</v>
      </c>
    </row>
    <row r="87" spans="1:65" s="2" customFormat="1" ht="78" customHeight="1">
      <c r="A87" s="31"/>
      <c r="B87" s="32"/>
      <c r="C87" s="165" t="s">
        <v>131</v>
      </c>
      <c r="D87" s="165" t="s">
        <v>119</v>
      </c>
      <c r="E87" s="166" t="s">
        <v>132</v>
      </c>
      <c r="F87" s="167" t="s">
        <v>133</v>
      </c>
      <c r="G87" s="168" t="s">
        <v>122</v>
      </c>
      <c r="H87" s="169"/>
      <c r="I87" s="170"/>
      <c r="J87" s="170"/>
      <c r="K87" s="171">
        <f>ROUND(P87*H87,2)</f>
        <v>0</v>
      </c>
      <c r="L87" s="167" t="s">
        <v>123</v>
      </c>
      <c r="M87" s="36"/>
      <c r="N87" s="172" t="s">
        <v>20</v>
      </c>
      <c r="O87" s="173" t="s">
        <v>44</v>
      </c>
      <c r="P87" s="174">
        <f>I87+J87</f>
        <v>0</v>
      </c>
      <c r="Q87" s="174">
        <f>ROUND(I87*H87,2)</f>
        <v>0</v>
      </c>
      <c r="R87" s="174">
        <f>ROUND(J87*H87,2)</f>
        <v>0</v>
      </c>
      <c r="S87" s="61"/>
      <c r="T87" s="175">
        <f>S87*H87</f>
        <v>0</v>
      </c>
      <c r="U87" s="175">
        <v>0</v>
      </c>
      <c r="V87" s="175">
        <f>U87*H87</f>
        <v>0</v>
      </c>
      <c r="W87" s="175">
        <v>0</v>
      </c>
      <c r="X87" s="176">
        <f>W87*H87</f>
        <v>0</v>
      </c>
      <c r="Y87" s="31"/>
      <c r="Z87" s="31"/>
      <c r="AA87" s="31"/>
      <c r="AB87" s="31"/>
      <c r="AC87" s="31"/>
      <c r="AD87" s="31"/>
      <c r="AE87" s="31"/>
      <c r="AR87" s="177" t="s">
        <v>124</v>
      </c>
      <c r="AT87" s="177" t="s">
        <v>119</v>
      </c>
      <c r="AU87" s="177" t="s">
        <v>80</v>
      </c>
      <c r="AY87" s="14" t="s">
        <v>118</v>
      </c>
      <c r="BE87" s="178">
        <f>IF(O87="základní",K87,0)</f>
        <v>0</v>
      </c>
      <c r="BF87" s="178">
        <f>IF(O87="snížená",K87,0)</f>
        <v>0</v>
      </c>
      <c r="BG87" s="178">
        <f>IF(O87="zákl. přenesená",K87,0)</f>
        <v>0</v>
      </c>
      <c r="BH87" s="178">
        <f>IF(O87="sníž. přenesená",K87,0)</f>
        <v>0</v>
      </c>
      <c r="BI87" s="178">
        <f>IF(O87="nulová",K87,0)</f>
        <v>0</v>
      </c>
      <c r="BJ87" s="14" t="s">
        <v>80</v>
      </c>
      <c r="BK87" s="178">
        <f>ROUND(P87*H87,2)</f>
        <v>0</v>
      </c>
      <c r="BL87" s="14" t="s">
        <v>124</v>
      </c>
      <c r="BM87" s="177" t="s">
        <v>134</v>
      </c>
    </row>
    <row r="88" spans="1:65" s="2" customFormat="1" ht="19.5">
      <c r="A88" s="31"/>
      <c r="B88" s="32"/>
      <c r="C88" s="33"/>
      <c r="D88" s="179" t="s">
        <v>126</v>
      </c>
      <c r="E88" s="33"/>
      <c r="F88" s="180" t="s">
        <v>135</v>
      </c>
      <c r="G88" s="33"/>
      <c r="H88" s="33"/>
      <c r="I88" s="181"/>
      <c r="J88" s="181"/>
      <c r="K88" s="33"/>
      <c r="L88" s="33"/>
      <c r="M88" s="36"/>
      <c r="N88" s="182"/>
      <c r="O88" s="183"/>
      <c r="P88" s="61"/>
      <c r="Q88" s="61"/>
      <c r="R88" s="61"/>
      <c r="S88" s="61"/>
      <c r="T88" s="61"/>
      <c r="U88" s="61"/>
      <c r="V88" s="61"/>
      <c r="W88" s="61"/>
      <c r="X88" s="62"/>
      <c r="Y88" s="31"/>
      <c r="Z88" s="31"/>
      <c r="AA88" s="31"/>
      <c r="AB88" s="31"/>
      <c r="AC88" s="31"/>
      <c r="AD88" s="31"/>
      <c r="AE88" s="31"/>
      <c r="AT88" s="14" t="s">
        <v>126</v>
      </c>
      <c r="AU88" s="14" t="s">
        <v>80</v>
      </c>
    </row>
    <row r="89" spans="1:65" s="2" customFormat="1" ht="76.349999999999994" customHeight="1">
      <c r="A89" s="31"/>
      <c r="B89" s="32"/>
      <c r="C89" s="165" t="s">
        <v>124</v>
      </c>
      <c r="D89" s="165" t="s">
        <v>119</v>
      </c>
      <c r="E89" s="166" t="s">
        <v>136</v>
      </c>
      <c r="F89" s="167" t="s">
        <v>137</v>
      </c>
      <c r="G89" s="168" t="s">
        <v>122</v>
      </c>
      <c r="H89" s="169"/>
      <c r="I89" s="170"/>
      <c r="J89" s="170"/>
      <c r="K89" s="171">
        <f>ROUND(P89*H89,2)</f>
        <v>0</v>
      </c>
      <c r="L89" s="167" t="s">
        <v>123</v>
      </c>
      <c r="M89" s="36"/>
      <c r="N89" s="172" t="s">
        <v>20</v>
      </c>
      <c r="O89" s="173" t="s">
        <v>44</v>
      </c>
      <c r="P89" s="174">
        <f>I89+J89</f>
        <v>0</v>
      </c>
      <c r="Q89" s="174">
        <f>ROUND(I89*H89,2)</f>
        <v>0</v>
      </c>
      <c r="R89" s="174">
        <f>ROUND(J89*H89,2)</f>
        <v>0</v>
      </c>
      <c r="S89" s="61"/>
      <c r="T89" s="175">
        <f>S89*H89</f>
        <v>0</v>
      </c>
      <c r="U89" s="175">
        <v>0</v>
      </c>
      <c r="V89" s="175">
        <f>U89*H89</f>
        <v>0</v>
      </c>
      <c r="W89" s="175">
        <v>0</v>
      </c>
      <c r="X89" s="176">
        <f>W89*H89</f>
        <v>0</v>
      </c>
      <c r="Y89" s="31"/>
      <c r="Z89" s="31"/>
      <c r="AA89" s="31"/>
      <c r="AB89" s="31"/>
      <c r="AC89" s="31"/>
      <c r="AD89" s="31"/>
      <c r="AE89" s="31"/>
      <c r="AR89" s="177" t="s">
        <v>124</v>
      </c>
      <c r="AT89" s="177" t="s">
        <v>119</v>
      </c>
      <c r="AU89" s="177" t="s">
        <v>80</v>
      </c>
      <c r="AY89" s="14" t="s">
        <v>118</v>
      </c>
      <c r="BE89" s="178">
        <f>IF(O89="základní",K89,0)</f>
        <v>0</v>
      </c>
      <c r="BF89" s="178">
        <f>IF(O89="snížená",K89,0)</f>
        <v>0</v>
      </c>
      <c r="BG89" s="178">
        <f>IF(O89="zákl. přenesená",K89,0)</f>
        <v>0</v>
      </c>
      <c r="BH89" s="178">
        <f>IF(O89="sníž. přenesená",K89,0)</f>
        <v>0</v>
      </c>
      <c r="BI89" s="178">
        <f>IF(O89="nulová",K89,0)</f>
        <v>0</v>
      </c>
      <c r="BJ89" s="14" t="s">
        <v>80</v>
      </c>
      <c r="BK89" s="178">
        <f>ROUND(P89*H89,2)</f>
        <v>0</v>
      </c>
      <c r="BL89" s="14" t="s">
        <v>124</v>
      </c>
      <c r="BM89" s="177" t="s">
        <v>138</v>
      </c>
    </row>
    <row r="90" spans="1:65" s="2" customFormat="1" ht="19.5">
      <c r="A90" s="31"/>
      <c r="B90" s="32"/>
      <c r="C90" s="33"/>
      <c r="D90" s="179" t="s">
        <v>126</v>
      </c>
      <c r="E90" s="33"/>
      <c r="F90" s="180" t="s">
        <v>135</v>
      </c>
      <c r="G90" s="33"/>
      <c r="H90" s="33"/>
      <c r="I90" s="181"/>
      <c r="J90" s="181"/>
      <c r="K90" s="33"/>
      <c r="L90" s="33"/>
      <c r="M90" s="36"/>
      <c r="N90" s="182"/>
      <c r="O90" s="183"/>
      <c r="P90" s="61"/>
      <c r="Q90" s="61"/>
      <c r="R90" s="61"/>
      <c r="S90" s="61"/>
      <c r="T90" s="61"/>
      <c r="U90" s="61"/>
      <c r="V90" s="61"/>
      <c r="W90" s="61"/>
      <c r="X90" s="62"/>
      <c r="Y90" s="31"/>
      <c r="Z90" s="31"/>
      <c r="AA90" s="31"/>
      <c r="AB90" s="31"/>
      <c r="AC90" s="31"/>
      <c r="AD90" s="31"/>
      <c r="AE90" s="31"/>
      <c r="AT90" s="14" t="s">
        <v>126</v>
      </c>
      <c r="AU90" s="14" t="s">
        <v>80</v>
      </c>
    </row>
    <row r="91" spans="1:65" s="2" customFormat="1" ht="33" customHeight="1">
      <c r="A91" s="31"/>
      <c r="B91" s="32"/>
      <c r="C91" s="165" t="s">
        <v>117</v>
      </c>
      <c r="D91" s="165" t="s">
        <v>119</v>
      </c>
      <c r="E91" s="166" t="s">
        <v>139</v>
      </c>
      <c r="F91" s="167" t="s">
        <v>140</v>
      </c>
      <c r="G91" s="168" t="s">
        <v>122</v>
      </c>
      <c r="H91" s="169"/>
      <c r="I91" s="170"/>
      <c r="J91" s="170"/>
      <c r="K91" s="171">
        <f>ROUND(P91*H91,2)</f>
        <v>0</v>
      </c>
      <c r="L91" s="167" t="s">
        <v>123</v>
      </c>
      <c r="M91" s="36"/>
      <c r="N91" s="172" t="s">
        <v>20</v>
      </c>
      <c r="O91" s="173" t="s">
        <v>44</v>
      </c>
      <c r="P91" s="174">
        <f>I91+J91</f>
        <v>0</v>
      </c>
      <c r="Q91" s="174">
        <f>ROUND(I91*H91,2)</f>
        <v>0</v>
      </c>
      <c r="R91" s="174">
        <f>ROUND(J91*H91,2)</f>
        <v>0</v>
      </c>
      <c r="S91" s="61"/>
      <c r="T91" s="175">
        <f>S91*H91</f>
        <v>0</v>
      </c>
      <c r="U91" s="175">
        <v>0</v>
      </c>
      <c r="V91" s="175">
        <f>U91*H91</f>
        <v>0</v>
      </c>
      <c r="W91" s="175">
        <v>0</v>
      </c>
      <c r="X91" s="176">
        <f>W91*H91</f>
        <v>0</v>
      </c>
      <c r="Y91" s="31"/>
      <c r="Z91" s="31"/>
      <c r="AA91" s="31"/>
      <c r="AB91" s="31"/>
      <c r="AC91" s="31"/>
      <c r="AD91" s="31"/>
      <c r="AE91" s="31"/>
      <c r="AR91" s="177" t="s">
        <v>124</v>
      </c>
      <c r="AT91" s="177" t="s">
        <v>119</v>
      </c>
      <c r="AU91" s="177" t="s">
        <v>80</v>
      </c>
      <c r="AY91" s="14" t="s">
        <v>118</v>
      </c>
      <c r="BE91" s="178">
        <f>IF(O91="základní",K91,0)</f>
        <v>0</v>
      </c>
      <c r="BF91" s="178">
        <f>IF(O91="snížená",K91,0)</f>
        <v>0</v>
      </c>
      <c r="BG91" s="178">
        <f>IF(O91="zákl. přenesená",K91,0)</f>
        <v>0</v>
      </c>
      <c r="BH91" s="178">
        <f>IF(O91="sníž. přenesená",K91,0)</f>
        <v>0</v>
      </c>
      <c r="BI91" s="178">
        <f>IF(O91="nulová",K91,0)</f>
        <v>0</v>
      </c>
      <c r="BJ91" s="14" t="s">
        <v>80</v>
      </c>
      <c r="BK91" s="178">
        <f>ROUND(P91*H91,2)</f>
        <v>0</v>
      </c>
      <c r="BL91" s="14" t="s">
        <v>124</v>
      </c>
      <c r="BM91" s="177" t="s">
        <v>141</v>
      </c>
    </row>
    <row r="92" spans="1:65" s="2" customFormat="1" ht="19.5">
      <c r="A92" s="31"/>
      <c r="B92" s="32"/>
      <c r="C92" s="33"/>
      <c r="D92" s="179" t="s">
        <v>126</v>
      </c>
      <c r="E92" s="33"/>
      <c r="F92" s="180" t="s">
        <v>127</v>
      </c>
      <c r="G92" s="33"/>
      <c r="H92" s="33"/>
      <c r="I92" s="181"/>
      <c r="J92" s="181"/>
      <c r="K92" s="33"/>
      <c r="L92" s="33"/>
      <c r="M92" s="36"/>
      <c r="N92" s="182"/>
      <c r="O92" s="183"/>
      <c r="P92" s="61"/>
      <c r="Q92" s="61"/>
      <c r="R92" s="61"/>
      <c r="S92" s="61"/>
      <c r="T92" s="61"/>
      <c r="U92" s="61"/>
      <c r="V92" s="61"/>
      <c r="W92" s="61"/>
      <c r="X92" s="62"/>
      <c r="Y92" s="31"/>
      <c r="Z92" s="31"/>
      <c r="AA92" s="31"/>
      <c r="AB92" s="31"/>
      <c r="AC92" s="31"/>
      <c r="AD92" s="31"/>
      <c r="AE92" s="31"/>
      <c r="AT92" s="14" t="s">
        <v>126</v>
      </c>
      <c r="AU92" s="14" t="s">
        <v>80</v>
      </c>
    </row>
    <row r="93" spans="1:65" s="2" customFormat="1" ht="24">
      <c r="A93" s="31"/>
      <c r="B93" s="32"/>
      <c r="C93" s="165" t="s">
        <v>142</v>
      </c>
      <c r="D93" s="165" t="s">
        <v>119</v>
      </c>
      <c r="E93" s="166" t="s">
        <v>143</v>
      </c>
      <c r="F93" s="167" t="s">
        <v>144</v>
      </c>
      <c r="G93" s="168" t="s">
        <v>122</v>
      </c>
      <c r="H93" s="169"/>
      <c r="I93" s="170"/>
      <c r="J93" s="170"/>
      <c r="K93" s="171">
        <f>ROUND(P93*H93,2)</f>
        <v>0</v>
      </c>
      <c r="L93" s="167" t="s">
        <v>123</v>
      </c>
      <c r="M93" s="36"/>
      <c r="N93" s="172" t="s">
        <v>20</v>
      </c>
      <c r="O93" s="173" t="s">
        <v>44</v>
      </c>
      <c r="P93" s="174">
        <f>I93+J93</f>
        <v>0</v>
      </c>
      <c r="Q93" s="174">
        <f>ROUND(I93*H93,2)</f>
        <v>0</v>
      </c>
      <c r="R93" s="174">
        <f>ROUND(J93*H93,2)</f>
        <v>0</v>
      </c>
      <c r="S93" s="61"/>
      <c r="T93" s="175">
        <f>S93*H93</f>
        <v>0</v>
      </c>
      <c r="U93" s="175">
        <v>0</v>
      </c>
      <c r="V93" s="175">
        <f>U93*H93</f>
        <v>0</v>
      </c>
      <c r="W93" s="175">
        <v>0</v>
      </c>
      <c r="X93" s="176">
        <f>W93*H93</f>
        <v>0</v>
      </c>
      <c r="Y93" s="31"/>
      <c r="Z93" s="31"/>
      <c r="AA93" s="31"/>
      <c r="AB93" s="31"/>
      <c r="AC93" s="31"/>
      <c r="AD93" s="31"/>
      <c r="AE93" s="31"/>
      <c r="AR93" s="177" t="s">
        <v>124</v>
      </c>
      <c r="AT93" s="177" t="s">
        <v>119</v>
      </c>
      <c r="AU93" s="177" t="s">
        <v>80</v>
      </c>
      <c r="AY93" s="14" t="s">
        <v>118</v>
      </c>
      <c r="BE93" s="178">
        <f>IF(O93="základní",K93,0)</f>
        <v>0</v>
      </c>
      <c r="BF93" s="178">
        <f>IF(O93="snížená",K93,0)</f>
        <v>0</v>
      </c>
      <c r="BG93" s="178">
        <f>IF(O93="zákl. přenesená",K93,0)</f>
        <v>0</v>
      </c>
      <c r="BH93" s="178">
        <f>IF(O93="sníž. přenesená",K93,0)</f>
        <v>0</v>
      </c>
      <c r="BI93" s="178">
        <f>IF(O93="nulová",K93,0)</f>
        <v>0</v>
      </c>
      <c r="BJ93" s="14" t="s">
        <v>80</v>
      </c>
      <c r="BK93" s="178">
        <f>ROUND(P93*H93,2)</f>
        <v>0</v>
      </c>
      <c r="BL93" s="14" t="s">
        <v>124</v>
      </c>
      <c r="BM93" s="177" t="s">
        <v>145</v>
      </c>
    </row>
    <row r="94" spans="1:65" s="2" customFormat="1" ht="19.5">
      <c r="A94" s="31"/>
      <c r="B94" s="32"/>
      <c r="C94" s="33"/>
      <c r="D94" s="179" t="s">
        <v>126</v>
      </c>
      <c r="E94" s="33"/>
      <c r="F94" s="180" t="s">
        <v>127</v>
      </c>
      <c r="G94" s="33"/>
      <c r="H94" s="33"/>
      <c r="I94" s="181"/>
      <c r="J94" s="181"/>
      <c r="K94" s="33"/>
      <c r="L94" s="33"/>
      <c r="M94" s="36"/>
      <c r="N94" s="182"/>
      <c r="O94" s="183"/>
      <c r="P94" s="61"/>
      <c r="Q94" s="61"/>
      <c r="R94" s="61"/>
      <c r="S94" s="61"/>
      <c r="T94" s="61"/>
      <c r="U94" s="61"/>
      <c r="V94" s="61"/>
      <c r="W94" s="61"/>
      <c r="X94" s="62"/>
      <c r="Y94" s="31"/>
      <c r="Z94" s="31"/>
      <c r="AA94" s="31"/>
      <c r="AB94" s="31"/>
      <c r="AC94" s="31"/>
      <c r="AD94" s="31"/>
      <c r="AE94" s="31"/>
      <c r="AT94" s="14" t="s">
        <v>126</v>
      </c>
      <c r="AU94" s="14" t="s">
        <v>80</v>
      </c>
    </row>
    <row r="95" spans="1:65" s="2" customFormat="1" ht="24">
      <c r="A95" s="31"/>
      <c r="B95" s="32"/>
      <c r="C95" s="165" t="s">
        <v>146</v>
      </c>
      <c r="D95" s="165" t="s">
        <v>119</v>
      </c>
      <c r="E95" s="166" t="s">
        <v>147</v>
      </c>
      <c r="F95" s="167" t="s">
        <v>148</v>
      </c>
      <c r="G95" s="168" t="s">
        <v>122</v>
      </c>
      <c r="H95" s="169"/>
      <c r="I95" s="170"/>
      <c r="J95" s="170"/>
      <c r="K95" s="171">
        <f>ROUND(P95*H95,2)</f>
        <v>0</v>
      </c>
      <c r="L95" s="167" t="s">
        <v>123</v>
      </c>
      <c r="M95" s="36"/>
      <c r="N95" s="172" t="s">
        <v>20</v>
      </c>
      <c r="O95" s="173" t="s">
        <v>44</v>
      </c>
      <c r="P95" s="174">
        <f>I95+J95</f>
        <v>0</v>
      </c>
      <c r="Q95" s="174">
        <f>ROUND(I95*H95,2)</f>
        <v>0</v>
      </c>
      <c r="R95" s="174">
        <f>ROUND(J95*H95,2)</f>
        <v>0</v>
      </c>
      <c r="S95" s="61"/>
      <c r="T95" s="175">
        <f>S95*H95</f>
        <v>0</v>
      </c>
      <c r="U95" s="175">
        <v>0</v>
      </c>
      <c r="V95" s="175">
        <f>U95*H95</f>
        <v>0</v>
      </c>
      <c r="W95" s="175">
        <v>0</v>
      </c>
      <c r="X95" s="176">
        <f>W95*H95</f>
        <v>0</v>
      </c>
      <c r="Y95" s="31"/>
      <c r="Z95" s="31"/>
      <c r="AA95" s="31"/>
      <c r="AB95" s="31"/>
      <c r="AC95" s="31"/>
      <c r="AD95" s="31"/>
      <c r="AE95" s="31"/>
      <c r="AR95" s="177" t="s">
        <v>124</v>
      </c>
      <c r="AT95" s="177" t="s">
        <v>119</v>
      </c>
      <c r="AU95" s="177" t="s">
        <v>80</v>
      </c>
      <c r="AY95" s="14" t="s">
        <v>118</v>
      </c>
      <c r="BE95" s="178">
        <f>IF(O95="základní",K95,0)</f>
        <v>0</v>
      </c>
      <c r="BF95" s="178">
        <f>IF(O95="snížená",K95,0)</f>
        <v>0</v>
      </c>
      <c r="BG95" s="178">
        <f>IF(O95="zákl. přenesená",K95,0)</f>
        <v>0</v>
      </c>
      <c r="BH95" s="178">
        <f>IF(O95="sníž. přenesená",K95,0)</f>
        <v>0</v>
      </c>
      <c r="BI95" s="178">
        <f>IF(O95="nulová",K95,0)</f>
        <v>0</v>
      </c>
      <c r="BJ95" s="14" t="s">
        <v>80</v>
      </c>
      <c r="BK95" s="178">
        <f>ROUND(P95*H95,2)</f>
        <v>0</v>
      </c>
      <c r="BL95" s="14" t="s">
        <v>124</v>
      </c>
      <c r="BM95" s="177" t="s">
        <v>149</v>
      </c>
    </row>
    <row r="96" spans="1:65" s="2" customFormat="1" ht="19.5">
      <c r="A96" s="31"/>
      <c r="B96" s="32"/>
      <c r="C96" s="33"/>
      <c r="D96" s="179" t="s">
        <v>126</v>
      </c>
      <c r="E96" s="33"/>
      <c r="F96" s="180" t="s">
        <v>127</v>
      </c>
      <c r="G96" s="33"/>
      <c r="H96" s="33"/>
      <c r="I96" s="181"/>
      <c r="J96" s="181"/>
      <c r="K96" s="33"/>
      <c r="L96" s="33"/>
      <c r="M96" s="36"/>
      <c r="N96" s="184"/>
      <c r="O96" s="185"/>
      <c r="P96" s="186"/>
      <c r="Q96" s="186"/>
      <c r="R96" s="186"/>
      <c r="S96" s="186"/>
      <c r="T96" s="186"/>
      <c r="U96" s="186"/>
      <c r="V96" s="186"/>
      <c r="W96" s="186"/>
      <c r="X96" s="187"/>
      <c r="Y96" s="31"/>
      <c r="Z96" s="31"/>
      <c r="AA96" s="31"/>
      <c r="AB96" s="31"/>
      <c r="AC96" s="31"/>
      <c r="AD96" s="31"/>
      <c r="AE96" s="31"/>
      <c r="AT96" s="14" t="s">
        <v>126</v>
      </c>
      <c r="AU96" s="14" t="s">
        <v>80</v>
      </c>
    </row>
    <row r="97" spans="1:31" s="2" customFormat="1" ht="6.95" customHeight="1">
      <c r="A97" s="31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36"/>
      <c r="N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</sheetData>
  <sheetProtection algorithmName="SHA-512" hashValue="7mdCpPj0DVFqYaQebEcBqAuykIW4Uzm62WpZFMGQg1ERcOsfTrer1UlC1eR5ykEmm60+3sa0G9ueA3Nndc0jGQ==" saltValue="hoqcDQtBxDDhSETTS6mwpP0fncF2Dh2HgLHgotQXsuPj7twBoVZD2vSvvoTy0O8EBclBaFFH80Oxm+6CDSxO6Q==" spinCount="100000" sheet="1" objects="1" scenarios="1" formatColumns="0" formatRows="0" autoFilter="0"/>
  <autoFilter ref="C81:L96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T2" s="14" t="s">
        <v>86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7"/>
      <c r="AT3" s="14" t="s">
        <v>84</v>
      </c>
    </row>
    <row r="4" spans="1:46" s="1" customFormat="1" ht="24.95" customHeight="1">
      <c r="B4" s="17"/>
      <c r="D4" s="101" t="s">
        <v>87</v>
      </c>
      <c r="M4" s="17"/>
      <c r="N4" s="102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3" t="s">
        <v>17</v>
      </c>
      <c r="M6" s="17"/>
    </row>
    <row r="7" spans="1:46" s="1" customFormat="1" ht="26.25" customHeight="1">
      <c r="B7" s="17"/>
      <c r="E7" s="242" t="str">
        <f>'Rekapitulace stavby'!K6</f>
        <v>Oprava silnoproudých zařízení v žst. Kolín - vypracování projektové dokumentace</v>
      </c>
      <c r="F7" s="243"/>
      <c r="G7" s="243"/>
      <c r="H7" s="243"/>
      <c r="M7" s="17"/>
    </row>
    <row r="8" spans="1:46" s="2" customFormat="1" ht="12" customHeight="1">
      <c r="A8" s="31"/>
      <c r="B8" s="36"/>
      <c r="C8" s="31"/>
      <c r="D8" s="103" t="s">
        <v>88</v>
      </c>
      <c r="E8" s="31"/>
      <c r="F8" s="31"/>
      <c r="G8" s="31"/>
      <c r="H8" s="31"/>
      <c r="I8" s="31"/>
      <c r="J8" s="31"/>
      <c r="K8" s="31"/>
      <c r="L8" s="31"/>
      <c r="M8" s="10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44" t="s">
        <v>150</v>
      </c>
      <c r="F9" s="245"/>
      <c r="G9" s="245"/>
      <c r="H9" s="245"/>
      <c r="I9" s="31"/>
      <c r="J9" s="31"/>
      <c r="K9" s="31"/>
      <c r="L9" s="31"/>
      <c r="M9" s="10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0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3" t="s">
        <v>19</v>
      </c>
      <c r="E11" s="31"/>
      <c r="F11" s="105" t="s">
        <v>20</v>
      </c>
      <c r="G11" s="31"/>
      <c r="H11" s="31"/>
      <c r="I11" s="103" t="s">
        <v>21</v>
      </c>
      <c r="J11" s="105" t="s">
        <v>20</v>
      </c>
      <c r="K11" s="31"/>
      <c r="L11" s="31"/>
      <c r="M11" s="10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3" t="s">
        <v>22</v>
      </c>
      <c r="E12" s="31"/>
      <c r="F12" s="105" t="s">
        <v>23</v>
      </c>
      <c r="G12" s="31"/>
      <c r="H12" s="31"/>
      <c r="I12" s="103" t="s">
        <v>24</v>
      </c>
      <c r="J12" s="106" t="str">
        <f>'Rekapitulace stavby'!AN8</f>
        <v>28. 3. 2023</v>
      </c>
      <c r="K12" s="31"/>
      <c r="L12" s="31"/>
      <c r="M12" s="10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0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3" t="s">
        <v>26</v>
      </c>
      <c r="E14" s="31"/>
      <c r="F14" s="31"/>
      <c r="G14" s="31"/>
      <c r="H14" s="31"/>
      <c r="I14" s="103" t="s">
        <v>27</v>
      </c>
      <c r="J14" s="105" t="s">
        <v>28</v>
      </c>
      <c r="K14" s="31"/>
      <c r="L14" s="31"/>
      <c r="M14" s="10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5" t="s">
        <v>29</v>
      </c>
      <c r="F15" s="31"/>
      <c r="G15" s="31"/>
      <c r="H15" s="31"/>
      <c r="I15" s="103" t="s">
        <v>30</v>
      </c>
      <c r="J15" s="105" t="s">
        <v>31</v>
      </c>
      <c r="K15" s="31"/>
      <c r="L15" s="31"/>
      <c r="M15" s="10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0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3" t="s">
        <v>32</v>
      </c>
      <c r="E17" s="31"/>
      <c r="F17" s="31"/>
      <c r="G17" s="31"/>
      <c r="H17" s="31"/>
      <c r="I17" s="103" t="s">
        <v>27</v>
      </c>
      <c r="J17" s="27" t="str">
        <f>'Rekapitulace stavby'!AN13</f>
        <v>Vyplň údaj</v>
      </c>
      <c r="K17" s="31"/>
      <c r="L17" s="31"/>
      <c r="M17" s="10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6" t="str">
        <f>'Rekapitulace stavby'!E14</f>
        <v>Vyplň údaj</v>
      </c>
      <c r="F18" s="247"/>
      <c r="G18" s="247"/>
      <c r="H18" s="247"/>
      <c r="I18" s="103" t="s">
        <v>30</v>
      </c>
      <c r="J18" s="27" t="str">
        <f>'Rekapitulace stavby'!AN14</f>
        <v>Vyplň údaj</v>
      </c>
      <c r="K18" s="31"/>
      <c r="L18" s="31"/>
      <c r="M18" s="10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0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3" t="s">
        <v>34</v>
      </c>
      <c r="E20" s="31"/>
      <c r="F20" s="31"/>
      <c r="G20" s="31"/>
      <c r="H20" s="31"/>
      <c r="I20" s="103" t="s">
        <v>27</v>
      </c>
      <c r="J20" s="105" t="s">
        <v>28</v>
      </c>
      <c r="K20" s="31"/>
      <c r="L20" s="31"/>
      <c r="M20" s="10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5" t="s">
        <v>35</v>
      </c>
      <c r="F21" s="31"/>
      <c r="G21" s="31"/>
      <c r="H21" s="31"/>
      <c r="I21" s="103" t="s">
        <v>30</v>
      </c>
      <c r="J21" s="105" t="s">
        <v>31</v>
      </c>
      <c r="K21" s="31"/>
      <c r="L21" s="31"/>
      <c r="M21" s="10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0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3" t="s">
        <v>36</v>
      </c>
      <c r="E23" s="31"/>
      <c r="F23" s="31"/>
      <c r="G23" s="31"/>
      <c r="H23" s="31"/>
      <c r="I23" s="103" t="s">
        <v>27</v>
      </c>
      <c r="J23" s="105" t="s">
        <v>28</v>
      </c>
      <c r="K23" s="31"/>
      <c r="L23" s="31"/>
      <c r="M23" s="10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5" t="s">
        <v>35</v>
      </c>
      <c r="F24" s="31"/>
      <c r="G24" s="31"/>
      <c r="H24" s="31"/>
      <c r="I24" s="103" t="s">
        <v>30</v>
      </c>
      <c r="J24" s="105" t="s">
        <v>31</v>
      </c>
      <c r="K24" s="31"/>
      <c r="L24" s="31"/>
      <c r="M24" s="10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0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3" t="s">
        <v>37</v>
      </c>
      <c r="E26" s="31"/>
      <c r="F26" s="31"/>
      <c r="G26" s="31"/>
      <c r="H26" s="31"/>
      <c r="I26" s="31"/>
      <c r="J26" s="31"/>
      <c r="K26" s="31"/>
      <c r="L26" s="31"/>
      <c r="M26" s="10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7"/>
      <c r="B27" s="108"/>
      <c r="C27" s="107"/>
      <c r="D27" s="107"/>
      <c r="E27" s="248" t="s">
        <v>38</v>
      </c>
      <c r="F27" s="248"/>
      <c r="G27" s="248"/>
      <c r="H27" s="248"/>
      <c r="I27" s="107"/>
      <c r="J27" s="107"/>
      <c r="K27" s="107"/>
      <c r="L27" s="107"/>
      <c r="M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0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110"/>
      <c r="M29" s="10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03" t="s">
        <v>90</v>
      </c>
      <c r="F30" s="31"/>
      <c r="G30" s="31"/>
      <c r="H30" s="31"/>
      <c r="I30" s="31"/>
      <c r="J30" s="31"/>
      <c r="K30" s="111">
        <f>I61</f>
        <v>0</v>
      </c>
      <c r="L30" s="31"/>
      <c r="M30" s="10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03" t="s">
        <v>91</v>
      </c>
      <c r="F31" s="31"/>
      <c r="G31" s="31"/>
      <c r="H31" s="31"/>
      <c r="I31" s="31"/>
      <c r="J31" s="31"/>
      <c r="K31" s="111">
        <f>J61</f>
        <v>0</v>
      </c>
      <c r="L31" s="31"/>
      <c r="M31" s="10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2" t="s">
        <v>39</v>
      </c>
      <c r="E32" s="31"/>
      <c r="F32" s="31"/>
      <c r="G32" s="31"/>
      <c r="H32" s="31"/>
      <c r="I32" s="31"/>
      <c r="J32" s="31"/>
      <c r="K32" s="113">
        <f>ROUND(K83, 2)</f>
        <v>0</v>
      </c>
      <c r="L32" s="31"/>
      <c r="M32" s="10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0"/>
      <c r="E33" s="110"/>
      <c r="F33" s="110"/>
      <c r="G33" s="110"/>
      <c r="H33" s="110"/>
      <c r="I33" s="110"/>
      <c r="J33" s="110"/>
      <c r="K33" s="110"/>
      <c r="L33" s="110"/>
      <c r="M33" s="10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4" t="s">
        <v>41</v>
      </c>
      <c r="G34" s="31"/>
      <c r="H34" s="31"/>
      <c r="I34" s="114" t="s">
        <v>40</v>
      </c>
      <c r="J34" s="31"/>
      <c r="K34" s="114" t="s">
        <v>42</v>
      </c>
      <c r="L34" s="31"/>
      <c r="M34" s="10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5" t="s">
        <v>43</v>
      </c>
      <c r="E35" s="103" t="s">
        <v>44</v>
      </c>
      <c r="F35" s="111">
        <f>ROUND((SUM(BE83:BE87)),  2)</f>
        <v>0</v>
      </c>
      <c r="G35" s="31"/>
      <c r="H35" s="31"/>
      <c r="I35" s="116">
        <v>0.21</v>
      </c>
      <c r="J35" s="31"/>
      <c r="K35" s="111">
        <f>ROUND(((SUM(BE83:BE87))*I35),  2)</f>
        <v>0</v>
      </c>
      <c r="L35" s="31"/>
      <c r="M35" s="10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3" t="s">
        <v>45</v>
      </c>
      <c r="F36" s="111">
        <f>ROUND((SUM(BF83:BF87)),  2)</f>
        <v>0</v>
      </c>
      <c r="G36" s="31"/>
      <c r="H36" s="31"/>
      <c r="I36" s="116">
        <v>0.15</v>
      </c>
      <c r="J36" s="31"/>
      <c r="K36" s="111">
        <f>ROUND(((SUM(BF83:BF87))*I36),  2)</f>
        <v>0</v>
      </c>
      <c r="L36" s="31"/>
      <c r="M36" s="10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3" t="s">
        <v>46</v>
      </c>
      <c r="F37" s="111">
        <f>ROUND((SUM(BG83:BG87)),  2)</f>
        <v>0</v>
      </c>
      <c r="G37" s="31"/>
      <c r="H37" s="31"/>
      <c r="I37" s="116">
        <v>0.21</v>
      </c>
      <c r="J37" s="31"/>
      <c r="K37" s="111">
        <f>0</f>
        <v>0</v>
      </c>
      <c r="L37" s="31"/>
      <c r="M37" s="10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3" t="s">
        <v>47</v>
      </c>
      <c r="F38" s="111">
        <f>ROUND((SUM(BH83:BH87)),  2)</f>
        <v>0</v>
      </c>
      <c r="G38" s="31"/>
      <c r="H38" s="31"/>
      <c r="I38" s="116">
        <v>0.15</v>
      </c>
      <c r="J38" s="31"/>
      <c r="K38" s="111">
        <f>0</f>
        <v>0</v>
      </c>
      <c r="L38" s="31"/>
      <c r="M38" s="10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3" t="s">
        <v>48</v>
      </c>
      <c r="F39" s="111">
        <f>ROUND((SUM(BI83:BI87)),  2)</f>
        <v>0</v>
      </c>
      <c r="G39" s="31"/>
      <c r="H39" s="31"/>
      <c r="I39" s="116">
        <v>0</v>
      </c>
      <c r="J39" s="31"/>
      <c r="K39" s="111">
        <f>0</f>
        <v>0</v>
      </c>
      <c r="L39" s="31"/>
      <c r="M39" s="10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0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7"/>
      <c r="D41" s="118" t="s">
        <v>49</v>
      </c>
      <c r="E41" s="119"/>
      <c r="F41" s="119"/>
      <c r="G41" s="120" t="s">
        <v>50</v>
      </c>
      <c r="H41" s="121" t="s">
        <v>51</v>
      </c>
      <c r="I41" s="119"/>
      <c r="J41" s="119"/>
      <c r="K41" s="122">
        <f>SUM(K32:K39)</f>
        <v>0</v>
      </c>
      <c r="L41" s="123"/>
      <c r="M41" s="10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0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hidden="1" customHeight="1">
      <c r="A46" s="31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0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hidden="1" customHeight="1">
      <c r="A47" s="31"/>
      <c r="B47" s="32"/>
      <c r="C47" s="20" t="s">
        <v>92</v>
      </c>
      <c r="D47" s="33"/>
      <c r="E47" s="33"/>
      <c r="F47" s="33"/>
      <c r="G47" s="33"/>
      <c r="H47" s="33"/>
      <c r="I47" s="33"/>
      <c r="J47" s="33"/>
      <c r="K47" s="33"/>
      <c r="L47" s="33"/>
      <c r="M47" s="10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hidden="1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0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17</v>
      </c>
      <c r="D49" s="33"/>
      <c r="E49" s="33"/>
      <c r="F49" s="33"/>
      <c r="G49" s="33"/>
      <c r="H49" s="33"/>
      <c r="I49" s="33"/>
      <c r="J49" s="33"/>
      <c r="K49" s="33"/>
      <c r="L49" s="33"/>
      <c r="M49" s="10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26.25" hidden="1" customHeight="1">
      <c r="A50" s="31"/>
      <c r="B50" s="32"/>
      <c r="C50" s="33"/>
      <c r="D50" s="33"/>
      <c r="E50" s="240" t="str">
        <f>E7</f>
        <v>Oprava silnoproudých zařízení v žst. Kolín - vypracování projektové dokumentace</v>
      </c>
      <c r="F50" s="241"/>
      <c r="G50" s="241"/>
      <c r="H50" s="241"/>
      <c r="I50" s="33"/>
      <c r="J50" s="33"/>
      <c r="K50" s="33"/>
      <c r="L50" s="33"/>
      <c r="M50" s="10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2" hidden="1" customHeight="1">
      <c r="A51" s="31"/>
      <c r="B51" s="32"/>
      <c r="C51" s="26" t="s">
        <v>88</v>
      </c>
      <c r="D51" s="33"/>
      <c r="E51" s="33"/>
      <c r="F51" s="33"/>
      <c r="G51" s="33"/>
      <c r="H51" s="33"/>
      <c r="I51" s="33"/>
      <c r="J51" s="33"/>
      <c r="K51" s="33"/>
      <c r="L51" s="33"/>
      <c r="M51" s="10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6.5" hidden="1" customHeight="1">
      <c r="A52" s="31"/>
      <c r="B52" s="32"/>
      <c r="C52" s="33"/>
      <c r="D52" s="33"/>
      <c r="E52" s="209" t="str">
        <f>E9</f>
        <v>2 - VRN</v>
      </c>
      <c r="F52" s="239"/>
      <c r="G52" s="239"/>
      <c r="H52" s="239"/>
      <c r="I52" s="33"/>
      <c r="J52" s="33"/>
      <c r="K52" s="33"/>
      <c r="L52" s="33"/>
      <c r="M52" s="10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0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2" hidden="1" customHeight="1">
      <c r="A54" s="31"/>
      <c r="B54" s="32"/>
      <c r="C54" s="26" t="s">
        <v>22</v>
      </c>
      <c r="D54" s="33"/>
      <c r="E54" s="33"/>
      <c r="F54" s="24" t="str">
        <f>F12</f>
        <v xml:space="preserve"> </v>
      </c>
      <c r="G54" s="33"/>
      <c r="H54" s="33"/>
      <c r="I54" s="26" t="s">
        <v>24</v>
      </c>
      <c r="J54" s="56" t="str">
        <f>IF(J12="","",J12)</f>
        <v>28. 3. 2023</v>
      </c>
      <c r="K54" s="33"/>
      <c r="L54" s="33"/>
      <c r="M54" s="10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hidden="1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0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25.7" hidden="1" customHeight="1">
      <c r="A56" s="31"/>
      <c r="B56" s="32"/>
      <c r="C56" s="26" t="s">
        <v>26</v>
      </c>
      <c r="D56" s="33"/>
      <c r="E56" s="33"/>
      <c r="F56" s="24" t="str">
        <f>E15</f>
        <v>SŽ, s.o. Přednosta SEE Praha</v>
      </c>
      <c r="G56" s="33"/>
      <c r="H56" s="33"/>
      <c r="I56" s="26" t="s">
        <v>34</v>
      </c>
      <c r="J56" s="29" t="str">
        <f>E21</f>
        <v>SŽ, s.o. Zástupce přednosty SEE Praha</v>
      </c>
      <c r="K56" s="33"/>
      <c r="L56" s="33"/>
      <c r="M56" s="10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5.7" hidden="1" customHeight="1">
      <c r="A57" s="31"/>
      <c r="B57" s="32"/>
      <c r="C57" s="26" t="s">
        <v>32</v>
      </c>
      <c r="D57" s="33"/>
      <c r="E57" s="33"/>
      <c r="F57" s="24" t="str">
        <f>IF(E18="","",E18)</f>
        <v>Vyplň údaj</v>
      </c>
      <c r="G57" s="33"/>
      <c r="H57" s="33"/>
      <c r="I57" s="26" t="s">
        <v>36</v>
      </c>
      <c r="J57" s="29" t="str">
        <f>E24</f>
        <v>SŽ, s.o. Zástupce přednosty SEE Praha</v>
      </c>
      <c r="K57" s="33"/>
      <c r="L57" s="33"/>
      <c r="M57" s="10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0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9.25" hidden="1" customHeight="1">
      <c r="A59" s="31"/>
      <c r="B59" s="32"/>
      <c r="C59" s="128" t="s">
        <v>93</v>
      </c>
      <c r="D59" s="129"/>
      <c r="E59" s="129"/>
      <c r="F59" s="129"/>
      <c r="G59" s="129"/>
      <c r="H59" s="129"/>
      <c r="I59" s="130" t="s">
        <v>94</v>
      </c>
      <c r="J59" s="130" t="s">
        <v>95</v>
      </c>
      <c r="K59" s="130" t="s">
        <v>96</v>
      </c>
      <c r="L59" s="129"/>
      <c r="M59" s="10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0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2.9" hidden="1" customHeight="1">
      <c r="A61" s="31"/>
      <c r="B61" s="32"/>
      <c r="C61" s="131" t="s">
        <v>73</v>
      </c>
      <c r="D61" s="33"/>
      <c r="E61" s="33"/>
      <c r="F61" s="33"/>
      <c r="G61" s="33"/>
      <c r="H61" s="33"/>
      <c r="I61" s="74">
        <f t="shared" ref="I61:J63" si="0">Q83</f>
        <v>0</v>
      </c>
      <c r="J61" s="74">
        <f t="shared" si="0"/>
        <v>0</v>
      </c>
      <c r="K61" s="74">
        <f>K83</f>
        <v>0</v>
      </c>
      <c r="L61" s="33"/>
      <c r="M61" s="10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4" t="s">
        <v>97</v>
      </c>
    </row>
    <row r="62" spans="1:47" s="9" customFormat="1" ht="24.95" hidden="1" customHeight="1">
      <c r="B62" s="132"/>
      <c r="C62" s="133"/>
      <c r="D62" s="134" t="s">
        <v>98</v>
      </c>
      <c r="E62" s="135"/>
      <c r="F62" s="135"/>
      <c r="G62" s="135"/>
      <c r="H62" s="135"/>
      <c r="I62" s="136">
        <f t="shared" si="0"/>
        <v>0</v>
      </c>
      <c r="J62" s="136">
        <f t="shared" si="0"/>
        <v>0</v>
      </c>
      <c r="K62" s="136">
        <f>K84</f>
        <v>0</v>
      </c>
      <c r="L62" s="133"/>
      <c r="M62" s="137"/>
    </row>
    <row r="63" spans="1:47" s="12" customFormat="1" ht="19.899999999999999" hidden="1" customHeight="1">
      <c r="B63" s="188"/>
      <c r="C63" s="189"/>
      <c r="D63" s="190" t="s">
        <v>151</v>
      </c>
      <c r="E63" s="191"/>
      <c r="F63" s="191"/>
      <c r="G63" s="191"/>
      <c r="H63" s="191"/>
      <c r="I63" s="192">
        <f t="shared" si="0"/>
        <v>0</v>
      </c>
      <c r="J63" s="192">
        <f t="shared" si="0"/>
        <v>0</v>
      </c>
      <c r="K63" s="192">
        <f>K85</f>
        <v>0</v>
      </c>
      <c r="L63" s="189"/>
      <c r="M63" s="193"/>
    </row>
    <row r="64" spans="1:47" s="2" customFormat="1" ht="21.75" hidden="1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104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hidden="1" customHeight="1">
      <c r="A65" s="31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0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/>
    <row r="67" spans="1:31" hidden="1"/>
    <row r="68" spans="1:31" hidden="1"/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104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99</v>
      </c>
      <c r="D70" s="33"/>
      <c r="E70" s="33"/>
      <c r="F70" s="33"/>
      <c r="G70" s="33"/>
      <c r="H70" s="33"/>
      <c r="I70" s="33"/>
      <c r="J70" s="33"/>
      <c r="K70" s="33"/>
      <c r="L70" s="33"/>
      <c r="M70" s="10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10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17</v>
      </c>
      <c r="D72" s="33"/>
      <c r="E72" s="33"/>
      <c r="F72" s="33"/>
      <c r="G72" s="33"/>
      <c r="H72" s="33"/>
      <c r="I72" s="33"/>
      <c r="J72" s="33"/>
      <c r="K72" s="33"/>
      <c r="L72" s="33"/>
      <c r="M72" s="10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26.25" customHeight="1">
      <c r="A73" s="31"/>
      <c r="B73" s="32"/>
      <c r="C73" s="33"/>
      <c r="D73" s="33"/>
      <c r="E73" s="240" t="str">
        <f>E7</f>
        <v>Oprava silnoproudých zařízení v žst. Kolín - vypracování projektové dokumentace</v>
      </c>
      <c r="F73" s="241"/>
      <c r="G73" s="241"/>
      <c r="H73" s="241"/>
      <c r="I73" s="33"/>
      <c r="J73" s="33"/>
      <c r="K73" s="33"/>
      <c r="L73" s="33"/>
      <c r="M73" s="10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88</v>
      </c>
      <c r="D74" s="33"/>
      <c r="E74" s="33"/>
      <c r="F74" s="33"/>
      <c r="G74" s="33"/>
      <c r="H74" s="33"/>
      <c r="I74" s="33"/>
      <c r="J74" s="33"/>
      <c r="K74" s="33"/>
      <c r="L74" s="33"/>
      <c r="M74" s="10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3"/>
      <c r="D75" s="33"/>
      <c r="E75" s="209" t="str">
        <f>E9</f>
        <v>2 - VRN</v>
      </c>
      <c r="F75" s="239"/>
      <c r="G75" s="239"/>
      <c r="H75" s="239"/>
      <c r="I75" s="33"/>
      <c r="J75" s="33"/>
      <c r="K75" s="33"/>
      <c r="L75" s="33"/>
      <c r="M75" s="10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10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22</v>
      </c>
      <c r="D77" s="33"/>
      <c r="E77" s="33"/>
      <c r="F77" s="24" t="str">
        <f>F12</f>
        <v xml:space="preserve"> </v>
      </c>
      <c r="G77" s="33"/>
      <c r="H77" s="33"/>
      <c r="I77" s="26" t="s">
        <v>24</v>
      </c>
      <c r="J77" s="56" t="str">
        <f>IF(J12="","",J12)</f>
        <v>28. 3. 2023</v>
      </c>
      <c r="K77" s="33"/>
      <c r="L77" s="33"/>
      <c r="M77" s="10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10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5.7" customHeight="1">
      <c r="A79" s="31"/>
      <c r="B79" s="32"/>
      <c r="C79" s="26" t="s">
        <v>26</v>
      </c>
      <c r="D79" s="33"/>
      <c r="E79" s="33"/>
      <c r="F79" s="24" t="str">
        <f>E15</f>
        <v>SŽ, s.o. Přednosta SEE Praha</v>
      </c>
      <c r="G79" s="33"/>
      <c r="H79" s="33"/>
      <c r="I79" s="26" t="s">
        <v>34</v>
      </c>
      <c r="J79" s="29" t="str">
        <f>E21</f>
        <v>SŽ, s.o. Zástupce přednosty SEE Praha</v>
      </c>
      <c r="K79" s="33"/>
      <c r="L79" s="33"/>
      <c r="M79" s="10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25.7" customHeight="1">
      <c r="A80" s="31"/>
      <c r="B80" s="32"/>
      <c r="C80" s="26" t="s">
        <v>32</v>
      </c>
      <c r="D80" s="33"/>
      <c r="E80" s="33"/>
      <c r="F80" s="24" t="str">
        <f>IF(E18="","",E18)</f>
        <v>Vyplň údaj</v>
      </c>
      <c r="G80" s="33"/>
      <c r="H80" s="33"/>
      <c r="I80" s="26" t="s">
        <v>36</v>
      </c>
      <c r="J80" s="29" t="str">
        <f>E24</f>
        <v>SŽ, s.o. Zástupce přednosty SEE Praha</v>
      </c>
      <c r="K80" s="33"/>
      <c r="L80" s="33"/>
      <c r="M80" s="10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10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0" customFormat="1" ht="29.25" customHeight="1">
      <c r="A82" s="138"/>
      <c r="B82" s="139"/>
      <c r="C82" s="140" t="s">
        <v>100</v>
      </c>
      <c r="D82" s="141" t="s">
        <v>58</v>
      </c>
      <c r="E82" s="141" t="s">
        <v>54</v>
      </c>
      <c r="F82" s="141" t="s">
        <v>55</v>
      </c>
      <c r="G82" s="141" t="s">
        <v>101</v>
      </c>
      <c r="H82" s="141" t="s">
        <v>102</v>
      </c>
      <c r="I82" s="141" t="s">
        <v>103</v>
      </c>
      <c r="J82" s="141" t="s">
        <v>104</v>
      </c>
      <c r="K82" s="141" t="s">
        <v>96</v>
      </c>
      <c r="L82" s="142" t="s">
        <v>105</v>
      </c>
      <c r="M82" s="143"/>
      <c r="N82" s="65" t="s">
        <v>20</v>
      </c>
      <c r="O82" s="66" t="s">
        <v>43</v>
      </c>
      <c r="P82" s="66" t="s">
        <v>106</v>
      </c>
      <c r="Q82" s="66" t="s">
        <v>107</v>
      </c>
      <c r="R82" s="66" t="s">
        <v>108</v>
      </c>
      <c r="S82" s="66" t="s">
        <v>109</v>
      </c>
      <c r="T82" s="66" t="s">
        <v>110</v>
      </c>
      <c r="U82" s="66" t="s">
        <v>111</v>
      </c>
      <c r="V82" s="66" t="s">
        <v>112</v>
      </c>
      <c r="W82" s="66" t="s">
        <v>113</v>
      </c>
      <c r="X82" s="67" t="s">
        <v>114</v>
      </c>
      <c r="Y82" s="138"/>
      <c r="Z82" s="138"/>
      <c r="AA82" s="138"/>
      <c r="AB82" s="138"/>
      <c r="AC82" s="138"/>
      <c r="AD82" s="138"/>
      <c r="AE82" s="138"/>
    </row>
    <row r="83" spans="1:65" s="2" customFormat="1" ht="22.9" customHeight="1">
      <c r="A83" s="31"/>
      <c r="B83" s="32"/>
      <c r="C83" s="72" t="s">
        <v>115</v>
      </c>
      <c r="D83" s="33"/>
      <c r="E83" s="33"/>
      <c r="F83" s="33"/>
      <c r="G83" s="33"/>
      <c r="H83" s="33"/>
      <c r="I83" s="33"/>
      <c r="J83" s="33"/>
      <c r="K83" s="144">
        <f>BK83</f>
        <v>0</v>
      </c>
      <c r="L83" s="33"/>
      <c r="M83" s="36"/>
      <c r="N83" s="68"/>
      <c r="O83" s="145"/>
      <c r="P83" s="69"/>
      <c r="Q83" s="146">
        <f>Q84</f>
        <v>0</v>
      </c>
      <c r="R83" s="146">
        <f>R84</f>
        <v>0</v>
      </c>
      <c r="S83" s="69"/>
      <c r="T83" s="147">
        <f>T84</f>
        <v>0</v>
      </c>
      <c r="U83" s="69"/>
      <c r="V83" s="147">
        <f>V84</f>
        <v>0</v>
      </c>
      <c r="W83" s="69"/>
      <c r="X83" s="148">
        <f>X84</f>
        <v>0</v>
      </c>
      <c r="Y83" s="31"/>
      <c r="Z83" s="31"/>
      <c r="AA83" s="31"/>
      <c r="AB83" s="31"/>
      <c r="AC83" s="31"/>
      <c r="AD83" s="31"/>
      <c r="AE83" s="31"/>
      <c r="AT83" s="14" t="s">
        <v>74</v>
      </c>
      <c r="AU83" s="14" t="s">
        <v>97</v>
      </c>
      <c r="BK83" s="149">
        <f>BK84</f>
        <v>0</v>
      </c>
    </row>
    <row r="84" spans="1:65" s="11" customFormat="1" ht="25.9" customHeight="1">
      <c r="B84" s="150"/>
      <c r="C84" s="151"/>
      <c r="D84" s="152" t="s">
        <v>74</v>
      </c>
      <c r="E84" s="153" t="s">
        <v>85</v>
      </c>
      <c r="F84" s="153" t="s">
        <v>116</v>
      </c>
      <c r="G84" s="151"/>
      <c r="H84" s="151"/>
      <c r="I84" s="154"/>
      <c r="J84" s="154"/>
      <c r="K84" s="155">
        <f>BK84</f>
        <v>0</v>
      </c>
      <c r="L84" s="151"/>
      <c r="M84" s="156"/>
      <c r="N84" s="157"/>
      <c r="O84" s="158"/>
      <c r="P84" s="158"/>
      <c r="Q84" s="159">
        <f>Q85</f>
        <v>0</v>
      </c>
      <c r="R84" s="159">
        <f>R85</f>
        <v>0</v>
      </c>
      <c r="S84" s="158"/>
      <c r="T84" s="160">
        <f>T85</f>
        <v>0</v>
      </c>
      <c r="U84" s="158"/>
      <c r="V84" s="160">
        <f>V85</f>
        <v>0</v>
      </c>
      <c r="W84" s="158"/>
      <c r="X84" s="161">
        <f>X85</f>
        <v>0</v>
      </c>
      <c r="AR84" s="162" t="s">
        <v>117</v>
      </c>
      <c r="AT84" s="163" t="s">
        <v>74</v>
      </c>
      <c r="AU84" s="163" t="s">
        <v>75</v>
      </c>
      <c r="AY84" s="162" t="s">
        <v>118</v>
      </c>
      <c r="BK84" s="164">
        <f>BK85</f>
        <v>0</v>
      </c>
    </row>
    <row r="85" spans="1:65" s="11" customFormat="1" ht="22.9" customHeight="1">
      <c r="B85" s="150"/>
      <c r="C85" s="151"/>
      <c r="D85" s="152" t="s">
        <v>74</v>
      </c>
      <c r="E85" s="194" t="s">
        <v>152</v>
      </c>
      <c r="F85" s="194" t="s">
        <v>153</v>
      </c>
      <c r="G85" s="151"/>
      <c r="H85" s="151"/>
      <c r="I85" s="154"/>
      <c r="J85" s="154"/>
      <c r="K85" s="195">
        <f>BK85</f>
        <v>0</v>
      </c>
      <c r="L85" s="151"/>
      <c r="M85" s="156"/>
      <c r="N85" s="157"/>
      <c r="O85" s="158"/>
      <c r="P85" s="158"/>
      <c r="Q85" s="159">
        <f>SUM(Q86:Q87)</f>
        <v>0</v>
      </c>
      <c r="R85" s="159">
        <f>SUM(R86:R87)</f>
        <v>0</v>
      </c>
      <c r="S85" s="158"/>
      <c r="T85" s="160">
        <f>SUM(T86:T87)</f>
        <v>0</v>
      </c>
      <c r="U85" s="158"/>
      <c r="V85" s="160">
        <f>SUM(V86:V87)</f>
        <v>0</v>
      </c>
      <c r="W85" s="158"/>
      <c r="X85" s="161">
        <f>SUM(X86:X87)</f>
        <v>0</v>
      </c>
      <c r="AR85" s="162" t="s">
        <v>117</v>
      </c>
      <c r="AT85" s="163" t="s">
        <v>74</v>
      </c>
      <c r="AU85" s="163" t="s">
        <v>80</v>
      </c>
      <c r="AY85" s="162" t="s">
        <v>118</v>
      </c>
      <c r="BK85" s="164">
        <f>SUM(BK86:BK87)</f>
        <v>0</v>
      </c>
    </row>
    <row r="86" spans="1:65" s="2" customFormat="1" ht="24.2" customHeight="1">
      <c r="A86" s="31"/>
      <c r="B86" s="32"/>
      <c r="C86" s="165" t="s">
        <v>80</v>
      </c>
      <c r="D86" s="165" t="s">
        <v>119</v>
      </c>
      <c r="E86" s="166" t="s">
        <v>154</v>
      </c>
      <c r="F86" s="167" t="s">
        <v>155</v>
      </c>
      <c r="G86" s="168" t="s">
        <v>156</v>
      </c>
      <c r="H86" s="196">
        <v>1</v>
      </c>
      <c r="I86" s="170"/>
      <c r="J86" s="170"/>
      <c r="K86" s="171">
        <f>ROUND(P86*H86,2)</f>
        <v>0</v>
      </c>
      <c r="L86" s="167" t="s">
        <v>157</v>
      </c>
      <c r="M86" s="36"/>
      <c r="N86" s="172" t="s">
        <v>20</v>
      </c>
      <c r="O86" s="173" t="s">
        <v>44</v>
      </c>
      <c r="P86" s="174">
        <f>I86+J86</f>
        <v>0</v>
      </c>
      <c r="Q86" s="174">
        <f>ROUND(I86*H86,2)</f>
        <v>0</v>
      </c>
      <c r="R86" s="174">
        <f>ROUND(J86*H86,2)</f>
        <v>0</v>
      </c>
      <c r="S86" s="61"/>
      <c r="T86" s="175">
        <f>S86*H86</f>
        <v>0</v>
      </c>
      <c r="U86" s="175">
        <v>0</v>
      </c>
      <c r="V86" s="175">
        <f>U86*H86</f>
        <v>0</v>
      </c>
      <c r="W86" s="175">
        <v>0</v>
      </c>
      <c r="X86" s="176">
        <f>W86*H86</f>
        <v>0</v>
      </c>
      <c r="Y86" s="31"/>
      <c r="Z86" s="31"/>
      <c r="AA86" s="31"/>
      <c r="AB86" s="31"/>
      <c r="AC86" s="31"/>
      <c r="AD86" s="31"/>
      <c r="AE86" s="31"/>
      <c r="AR86" s="177" t="s">
        <v>158</v>
      </c>
      <c r="AT86" s="177" t="s">
        <v>119</v>
      </c>
      <c r="AU86" s="177" t="s">
        <v>84</v>
      </c>
      <c r="AY86" s="14" t="s">
        <v>118</v>
      </c>
      <c r="BE86" s="178">
        <f>IF(O86="základní",K86,0)</f>
        <v>0</v>
      </c>
      <c r="BF86" s="178">
        <f>IF(O86="snížená",K86,0)</f>
        <v>0</v>
      </c>
      <c r="BG86" s="178">
        <f>IF(O86="zákl. přenesená",K86,0)</f>
        <v>0</v>
      </c>
      <c r="BH86" s="178">
        <f>IF(O86="sníž. přenesená",K86,0)</f>
        <v>0</v>
      </c>
      <c r="BI86" s="178">
        <f>IF(O86="nulová",K86,0)</f>
        <v>0</v>
      </c>
      <c r="BJ86" s="14" t="s">
        <v>80</v>
      </c>
      <c r="BK86" s="178">
        <f>ROUND(P86*H86,2)</f>
        <v>0</v>
      </c>
      <c r="BL86" s="14" t="s">
        <v>158</v>
      </c>
      <c r="BM86" s="177" t="s">
        <v>159</v>
      </c>
    </row>
    <row r="87" spans="1:65" s="2" customFormat="1">
      <c r="A87" s="31"/>
      <c r="B87" s="32"/>
      <c r="C87" s="33"/>
      <c r="D87" s="197" t="s">
        <v>160</v>
      </c>
      <c r="E87" s="33"/>
      <c r="F87" s="198" t="s">
        <v>161</v>
      </c>
      <c r="G87" s="33"/>
      <c r="H87" s="33"/>
      <c r="I87" s="181"/>
      <c r="J87" s="181"/>
      <c r="K87" s="33"/>
      <c r="L87" s="33"/>
      <c r="M87" s="36"/>
      <c r="N87" s="184"/>
      <c r="O87" s="185"/>
      <c r="P87" s="186"/>
      <c r="Q87" s="186"/>
      <c r="R87" s="186"/>
      <c r="S87" s="186"/>
      <c r="T87" s="186"/>
      <c r="U87" s="186"/>
      <c r="V87" s="186"/>
      <c r="W87" s="186"/>
      <c r="X87" s="187"/>
      <c r="Y87" s="31"/>
      <c r="Z87" s="31"/>
      <c r="AA87" s="31"/>
      <c r="AB87" s="31"/>
      <c r="AC87" s="31"/>
      <c r="AD87" s="31"/>
      <c r="AE87" s="31"/>
      <c r="AT87" s="14" t="s">
        <v>160</v>
      </c>
      <c r="AU87" s="14" t="s">
        <v>84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36"/>
      <c r="N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HFQdOm7Ccq9Zv4Q0CdUS+wWzqgrgMrxGlB4T9/VPL0ccMKYqWam0XHtkQ7BD4TLcpaXSf1zi0+ZzWe7DXLReGw==" saltValue="E+Cwl4dmIiMxiLScSNt69MahjyKLUUB4ZzwNI5jDd3DE2TB9bkHxNyeH4MYyJndaP1JPiZO2DxlvbZSwQsp5KA==" spinCount="100000" sheet="1" objects="1" scenarios="1" formatColumns="0" formatRows="0" autoFilter="0"/>
  <autoFilter ref="C82:L87"/>
  <mergeCells count="9">
    <mergeCell ref="E52:H52"/>
    <mergeCell ref="E73:H73"/>
    <mergeCell ref="E75:H75"/>
    <mergeCell ref="M2:Z2"/>
    <mergeCell ref="E7:H7"/>
    <mergeCell ref="E9:H9"/>
    <mergeCell ref="E18:H18"/>
    <mergeCell ref="E27:H27"/>
    <mergeCell ref="E50:H50"/>
  </mergeCells>
  <hyperlinks>
    <hyperlink ref="F87" r:id="rId1"/>
  </hyperlinks>
  <pageMargins left="0.39374999999999999" right="0.39374999999999999" top="0.39374999999999999" bottom="0.39374999999999999" header="0" footer="0"/>
  <pageSetup paperSize="9" scale="69" fitToHeight="100" orientation="portrait" blackAndWhite="1" r:id="rId2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UOŽI</vt:lpstr>
      <vt:lpstr>2 - VRN</vt:lpstr>
      <vt:lpstr>'1 - UOŽI'!Názvy_tisku</vt:lpstr>
      <vt:lpstr>'2 - VRN'!Názvy_tisku</vt:lpstr>
      <vt:lpstr>'Rekapitulace stavby'!Názvy_tisku</vt:lpstr>
      <vt:lpstr>'1 - UOŽI'!Oblast_tisku</vt:lpstr>
      <vt:lpstr>'2 -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cp:lastPrinted>2023-05-24T05:01:30Z</cp:lastPrinted>
  <dcterms:created xsi:type="dcterms:W3CDTF">2023-05-19T09:31:48Z</dcterms:created>
  <dcterms:modified xsi:type="dcterms:W3CDTF">2023-05-26T11:06:31Z</dcterms:modified>
</cp:coreProperties>
</file>